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0年3月29日性平報告\連江縣\"/>
    </mc:Choice>
  </mc:AlternateContent>
  <bookViews>
    <workbookView xWindow="0" yWindow="0" windowWidth="28800" windowHeight="12270"/>
  </bookViews>
  <sheets>
    <sheet name=" (近5年指標)" sheetId="1" r:id="rId1"/>
  </sheets>
  <definedNames>
    <definedName name="_xlnm._FilterDatabase" localSheetId="0" hidden="1">' (近5年指標)'!$C$3:$C$138</definedName>
    <definedName name="_xlnm.Print_Area" localSheetId="0">' (近5年指標)'!$A$1:$X$138</definedName>
    <definedName name="_xlnm.Print_Titles" localSheetId="0">' (近5年指標)'!$1:$4</definedName>
  </definedNames>
  <calcPr calcId="162913" fullCalcOnLoad="1"/>
</workbook>
</file>

<file path=xl/calcChain.xml><?xml version="1.0" encoding="utf-8"?>
<calcChain xmlns="http://schemas.openxmlformats.org/spreadsheetml/2006/main">
  <c r="D47" i="1" l="1"/>
  <c r="C47" i="1"/>
  <c r="N55" i="1"/>
  <c r="M55" i="1"/>
  <c r="N51" i="1"/>
  <c r="M51" i="1"/>
  <c r="N50" i="1"/>
  <c r="M50" i="1"/>
  <c r="N49" i="1"/>
  <c r="M49" i="1"/>
  <c r="L51" i="1"/>
  <c r="K51" i="1"/>
  <c r="L50" i="1"/>
  <c r="K50" i="1"/>
  <c r="L49" i="1"/>
  <c r="K49" i="1"/>
  <c r="J51" i="1"/>
  <c r="I51" i="1"/>
  <c r="J50" i="1"/>
  <c r="I50" i="1"/>
  <c r="J49" i="1"/>
  <c r="I49" i="1"/>
  <c r="H51" i="1"/>
  <c r="G51" i="1"/>
  <c r="H50" i="1"/>
  <c r="G50" i="1"/>
  <c r="H49" i="1"/>
  <c r="G49" i="1"/>
  <c r="F51" i="1"/>
  <c r="E51" i="1"/>
  <c r="F50" i="1"/>
  <c r="E50" i="1"/>
  <c r="F49" i="1"/>
  <c r="E49" i="1"/>
  <c r="D51" i="1"/>
  <c r="C51" i="1"/>
  <c r="D50" i="1"/>
  <c r="C50" i="1"/>
  <c r="D49" i="1"/>
  <c r="C49" i="1"/>
  <c r="N47" i="1"/>
  <c r="L47" i="1"/>
  <c r="J47" i="1"/>
  <c r="H47" i="1"/>
  <c r="F47" i="1"/>
  <c r="M47" i="1"/>
  <c r="K47" i="1"/>
  <c r="I47" i="1"/>
  <c r="G47" i="1"/>
  <c r="E47" i="1"/>
  <c r="N23" i="1"/>
  <c r="N21" i="1"/>
  <c r="N20" i="1"/>
  <c r="N18" i="1"/>
  <c r="N17" i="1"/>
  <c r="N16" i="1"/>
  <c r="N15" i="1"/>
  <c r="M23" i="1"/>
  <c r="M22" i="1"/>
  <c r="M21" i="1"/>
  <c r="M20" i="1"/>
  <c r="M18" i="1"/>
  <c r="M17" i="1"/>
  <c r="M16" i="1"/>
  <c r="M15" i="1"/>
  <c r="F15" i="1"/>
  <c r="L16" i="1"/>
  <c r="L17" i="1"/>
  <c r="L18" i="1"/>
  <c r="L20" i="1"/>
  <c r="L22" i="1"/>
  <c r="L23" i="1"/>
  <c r="K23" i="1"/>
  <c r="K22" i="1"/>
  <c r="K20" i="1"/>
  <c r="K18" i="1"/>
  <c r="K17" i="1"/>
  <c r="K16" i="1"/>
  <c r="J23" i="1"/>
  <c r="J22" i="1"/>
  <c r="J20" i="1"/>
  <c r="J18" i="1"/>
  <c r="J17" i="1"/>
  <c r="J16" i="1"/>
  <c r="I16" i="1"/>
  <c r="I17" i="1"/>
  <c r="I18" i="1"/>
  <c r="I20" i="1"/>
  <c r="I21" i="1"/>
  <c r="I23" i="1"/>
  <c r="H23" i="1"/>
  <c r="H22" i="1"/>
  <c r="H21" i="1"/>
  <c r="H20" i="1"/>
  <c r="H18" i="1"/>
  <c r="H17" i="1"/>
  <c r="H16" i="1"/>
  <c r="G16" i="1"/>
  <c r="G18" i="1"/>
  <c r="G17" i="1"/>
  <c r="G20" i="1"/>
  <c r="G21" i="1"/>
  <c r="G22" i="1"/>
  <c r="G23" i="1"/>
  <c r="F23" i="1"/>
  <c r="F22" i="1"/>
  <c r="F21" i="1"/>
  <c r="F20" i="1"/>
  <c r="F18" i="1"/>
  <c r="F17" i="1"/>
  <c r="F16" i="1"/>
  <c r="E16" i="1"/>
  <c r="E17" i="1"/>
  <c r="E18" i="1"/>
  <c r="E20" i="1"/>
  <c r="E21" i="1"/>
  <c r="E22" i="1"/>
  <c r="E23" i="1"/>
  <c r="D23" i="1"/>
  <c r="D22" i="1"/>
  <c r="D21" i="1"/>
  <c r="D20" i="1"/>
  <c r="D18" i="1"/>
  <c r="D17" i="1"/>
  <c r="D16" i="1"/>
  <c r="C23" i="1"/>
  <c r="C22" i="1"/>
  <c r="C21" i="1"/>
  <c r="C20" i="1"/>
  <c r="C18" i="1"/>
  <c r="C17" i="1"/>
  <c r="C16" i="1"/>
  <c r="L15" i="1"/>
  <c r="K15" i="1"/>
  <c r="J15" i="1"/>
  <c r="I15" i="1"/>
  <c r="H15" i="1"/>
  <c r="G15" i="1"/>
  <c r="E15" i="1"/>
  <c r="D15" i="1"/>
  <c r="C15" i="1"/>
</calcChain>
</file>

<file path=xl/sharedStrings.xml><?xml version="1.0" encoding="utf-8"?>
<sst xmlns="http://schemas.openxmlformats.org/spreadsheetml/2006/main" count="850" uniqueCount="156">
  <si>
    <t>男性</t>
    <phoneticPr fontId="18" type="noConversion"/>
  </si>
  <si>
    <t>女性</t>
    <phoneticPr fontId="18" type="noConversion"/>
  </si>
  <si>
    <t>指標項目</t>
    <phoneticPr fontId="18" type="noConversion"/>
  </si>
  <si>
    <t>單位</t>
    <phoneticPr fontId="18" type="noConversion"/>
  </si>
  <si>
    <t>一、權力、決策與影響力</t>
    <phoneticPr fontId="18" type="noConversion"/>
  </si>
  <si>
    <t>百分比</t>
    <phoneticPr fontId="18" type="noConversion"/>
  </si>
  <si>
    <t>現有區域立法委員人數</t>
    <phoneticPr fontId="18" type="noConversion"/>
  </si>
  <si>
    <t>人</t>
    <phoneticPr fontId="18" type="noConversion"/>
  </si>
  <si>
    <t>二、就業、經濟與福利</t>
    <phoneticPr fontId="18" type="noConversion"/>
  </si>
  <si>
    <t>勞動力人口</t>
    <phoneticPr fontId="18" type="noConversion"/>
  </si>
  <si>
    <t>勞動力參與率</t>
    <phoneticPr fontId="18" type="noConversion"/>
  </si>
  <si>
    <t>　國中及以下</t>
    <phoneticPr fontId="18" type="noConversion"/>
  </si>
  <si>
    <t>現有縣議員人數</t>
    <phoneticPr fontId="18" type="noConversion"/>
  </si>
  <si>
    <t>現有鄉鎮市長人數</t>
    <phoneticPr fontId="18" type="noConversion"/>
  </si>
  <si>
    <t>年底公教人員數</t>
    <phoneticPr fontId="18" type="noConversion"/>
  </si>
  <si>
    <r>
      <t>　高中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職</t>
    </r>
    <r>
      <rPr>
        <sz val="12"/>
        <rFont val="Times New Roman"/>
        <family val="1"/>
      </rPr>
      <t>)</t>
    </r>
    <phoneticPr fontId="18" type="noConversion"/>
  </si>
  <si>
    <t>　大專及以上</t>
    <phoneticPr fontId="18" type="noConversion"/>
  </si>
  <si>
    <t>百分比</t>
    <phoneticPr fontId="18" type="noConversion"/>
  </si>
  <si>
    <t>就業人口</t>
    <phoneticPr fontId="18" type="noConversion"/>
  </si>
  <si>
    <t>失業率</t>
    <phoneticPr fontId="18" type="noConversion"/>
  </si>
  <si>
    <t>　國中及以下</t>
    <phoneticPr fontId="18" type="noConversion"/>
  </si>
  <si>
    <r>
      <t>　高中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職</t>
    </r>
    <r>
      <rPr>
        <sz val="12"/>
        <rFont val="Times New Roman"/>
        <family val="1"/>
      </rPr>
      <t>)</t>
    </r>
    <phoneticPr fontId="18" type="noConversion"/>
  </si>
  <si>
    <t>家</t>
    <phoneticPr fontId="18" type="noConversion"/>
  </si>
  <si>
    <t>人</t>
    <phoneticPr fontId="18" type="noConversion"/>
  </si>
  <si>
    <t>　人數</t>
    <phoneticPr fontId="18" type="noConversion"/>
  </si>
  <si>
    <r>
      <t>　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戶長性別</t>
    </r>
    <r>
      <rPr>
        <sz val="12"/>
        <rFont val="Times New Roman"/>
        <family val="1"/>
      </rPr>
      <t>)</t>
    </r>
    <phoneticPr fontId="18" type="noConversion"/>
  </si>
  <si>
    <t>戶</t>
    <phoneticPr fontId="18" type="noConversion"/>
  </si>
  <si>
    <t>原住民低收入戶</t>
    <phoneticPr fontId="18" type="noConversion"/>
  </si>
  <si>
    <t>…</t>
    <phoneticPr fontId="18" type="noConversion"/>
  </si>
  <si>
    <t>身心障礙人數</t>
    <phoneticPr fontId="18" type="noConversion"/>
  </si>
  <si>
    <t>獨居老人人數</t>
    <phoneticPr fontId="18" type="noConversion"/>
  </si>
  <si>
    <t>農民健康保險被保險人數</t>
    <phoneticPr fontId="18" type="noConversion"/>
  </si>
  <si>
    <t>勞工保險被保險人數</t>
    <phoneticPr fontId="18" type="noConversion"/>
  </si>
  <si>
    <t>人次</t>
    <phoneticPr fontId="18" type="noConversion"/>
  </si>
  <si>
    <t>身心障礙學生教育補助人數</t>
    <phoneticPr fontId="18" type="noConversion"/>
  </si>
  <si>
    <t>中低收入老人生活津貼發放人數</t>
    <phoneticPr fontId="18" type="noConversion"/>
  </si>
  <si>
    <t>三、人口、婚姻與家庭</t>
    <phoneticPr fontId="18" type="noConversion"/>
  </si>
  <si>
    <t>戶籍登記人口數</t>
    <phoneticPr fontId="18" type="noConversion"/>
  </si>
  <si>
    <t>人口增加率</t>
    <phoneticPr fontId="18" type="noConversion"/>
  </si>
  <si>
    <t>千分比</t>
    <phoneticPr fontId="18" type="noConversion"/>
  </si>
  <si>
    <t>人口年齡結構</t>
    <phoneticPr fontId="18" type="noConversion"/>
  </si>
  <si>
    <t>出生登記數</t>
    <phoneticPr fontId="18" type="noConversion"/>
  </si>
  <si>
    <t>粗出生率</t>
    <phoneticPr fontId="18" type="noConversion"/>
  </si>
  <si>
    <t>死亡登記數</t>
    <phoneticPr fontId="18" type="noConversion"/>
  </si>
  <si>
    <t>粗死亡率</t>
    <phoneticPr fontId="18" type="noConversion"/>
  </si>
  <si>
    <t>遷入數</t>
    <phoneticPr fontId="18" type="noConversion"/>
  </si>
  <si>
    <t>遷出數</t>
    <phoneticPr fontId="18" type="noConversion"/>
  </si>
  <si>
    <r>
      <t>15</t>
    </r>
    <r>
      <rPr>
        <sz val="12"/>
        <rFont val="標楷體"/>
        <family val="4"/>
        <charset val="136"/>
      </rPr>
      <t>歲以上婚姻結構</t>
    </r>
    <phoneticPr fontId="18" type="noConversion"/>
  </si>
  <si>
    <t>　未婚</t>
    <phoneticPr fontId="18" type="noConversion"/>
  </si>
  <si>
    <t>人</t>
    <phoneticPr fontId="18" type="noConversion"/>
  </si>
  <si>
    <t>　有偶</t>
    <phoneticPr fontId="18" type="noConversion"/>
  </si>
  <si>
    <t>　離婚</t>
    <phoneticPr fontId="18" type="noConversion"/>
  </si>
  <si>
    <t>　喪偶</t>
    <phoneticPr fontId="18" type="noConversion"/>
  </si>
  <si>
    <t>原住民人口數</t>
    <phoneticPr fontId="18" type="noConversion"/>
  </si>
  <si>
    <t>　平地原住民</t>
    <phoneticPr fontId="18" type="noConversion"/>
  </si>
  <si>
    <t>　山地原住民</t>
    <phoneticPr fontId="18" type="noConversion"/>
  </si>
  <si>
    <r>
      <t>外籍配偶與大陸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含港澳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配偶人數</t>
    </r>
    <phoneticPr fontId="18" type="noConversion"/>
  </si>
  <si>
    <t>四、教育、文化與媒體</t>
    <phoneticPr fontId="18" type="noConversion"/>
  </si>
  <si>
    <t>　國小</t>
    <phoneticPr fontId="18" type="noConversion"/>
  </si>
  <si>
    <t>　國中</t>
    <phoneticPr fontId="18" type="noConversion"/>
  </si>
  <si>
    <t>　高中</t>
    <phoneticPr fontId="18" type="noConversion"/>
  </si>
  <si>
    <t>　高職</t>
    <phoneticPr fontId="18" type="noConversion"/>
  </si>
  <si>
    <t>各級學校教師數</t>
    <phoneticPr fontId="18" type="noConversion"/>
  </si>
  <si>
    <t>新移民子女就讀國中小學生人數</t>
    <phoneticPr fontId="18" type="noConversion"/>
  </si>
  <si>
    <t>中輟生人數</t>
    <phoneticPr fontId="18" type="noConversion"/>
  </si>
  <si>
    <t>原住民中輟生人數</t>
    <phoneticPr fontId="18" type="noConversion"/>
  </si>
  <si>
    <t>幼兒園幼生數</t>
    <phoneticPr fontId="18" type="noConversion"/>
  </si>
  <si>
    <t>幼兒園教保服務人員人數</t>
    <phoneticPr fontId="18" type="noConversion"/>
  </si>
  <si>
    <t>原住民學生人數</t>
    <phoneticPr fontId="18" type="noConversion"/>
  </si>
  <si>
    <t>裸視視力不良學生數</t>
    <phoneticPr fontId="18" type="noConversion"/>
  </si>
  <si>
    <t>特教學校學生數</t>
    <phoneticPr fontId="18" type="noConversion"/>
  </si>
  <si>
    <t>五、人身安全與司法</t>
    <phoneticPr fontId="18" type="noConversion"/>
  </si>
  <si>
    <t>全般刑案嫌疑犯人數</t>
    <phoneticPr fontId="18" type="noConversion"/>
  </si>
  <si>
    <t>全般刑案被害人數</t>
    <phoneticPr fontId="18" type="noConversion"/>
  </si>
  <si>
    <t>少年嫌疑犯人數</t>
    <phoneticPr fontId="18" type="noConversion"/>
  </si>
  <si>
    <t>兒童嫌疑犯人數</t>
    <phoneticPr fontId="18" type="noConversion"/>
  </si>
  <si>
    <t>違反家庭暴力罪嫌疑犯人數</t>
    <phoneticPr fontId="18" type="noConversion"/>
  </si>
  <si>
    <t>性侵害被害人數</t>
    <phoneticPr fontId="18" type="noConversion"/>
  </si>
  <si>
    <t>搶奪案被害人數</t>
    <phoneticPr fontId="18" type="noConversion"/>
  </si>
  <si>
    <t>失蹤人口</t>
    <phoneticPr fontId="18" type="noConversion"/>
  </si>
  <si>
    <t>　發生數</t>
    <phoneticPr fontId="18" type="noConversion"/>
  </si>
  <si>
    <t>　查獲數</t>
    <phoneticPr fontId="18" type="noConversion"/>
  </si>
  <si>
    <t>火災人員傷亡情形</t>
    <phoneticPr fontId="18" type="noConversion"/>
  </si>
  <si>
    <t>　死亡數</t>
    <phoneticPr fontId="18" type="noConversion"/>
  </si>
  <si>
    <t>　受傷數</t>
    <phoneticPr fontId="18" type="noConversion"/>
  </si>
  <si>
    <t>消防人力</t>
    <phoneticPr fontId="18" type="noConversion"/>
  </si>
  <si>
    <t>六、健康、醫療與照顧</t>
    <phoneticPr fontId="18" type="noConversion"/>
  </si>
  <si>
    <t>零歲平均餘命</t>
    <phoneticPr fontId="18" type="noConversion"/>
  </si>
  <si>
    <t>歲</t>
    <phoneticPr fontId="18" type="noConversion"/>
  </si>
  <si>
    <t>死亡年齡</t>
    <phoneticPr fontId="18" type="noConversion"/>
  </si>
  <si>
    <t>　平均數</t>
    <phoneticPr fontId="18" type="noConversion"/>
  </si>
  <si>
    <t>　中位數</t>
    <phoneticPr fontId="18" type="noConversion"/>
  </si>
  <si>
    <t>癌症死亡年齡</t>
    <phoneticPr fontId="18" type="noConversion"/>
  </si>
  <si>
    <r>
      <t>死亡率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所有死亡原因</t>
    </r>
    <r>
      <rPr>
        <sz val="12"/>
        <rFont val="Times New Roman"/>
        <family val="1"/>
      </rPr>
      <t>)</t>
    </r>
    <phoneticPr fontId="18" type="noConversion"/>
  </si>
  <si>
    <r>
      <t>惡性腫瘤死亡率</t>
    </r>
    <r>
      <rPr>
        <sz val="12"/>
        <color indexed="10"/>
        <rFont val="Times New Roman"/>
        <family val="1"/>
      </rPr>
      <t/>
    </r>
    <phoneticPr fontId="18" type="noConversion"/>
  </si>
  <si>
    <r>
      <t>事故傷害死亡率</t>
    </r>
    <r>
      <rPr>
        <sz val="12"/>
        <color indexed="10"/>
        <rFont val="Times New Roman"/>
        <family val="1"/>
      </rPr>
      <t/>
    </r>
    <phoneticPr fontId="18" type="noConversion"/>
  </si>
  <si>
    <r>
      <t>蓄意自我傷害(自殺)死亡率</t>
    </r>
    <r>
      <rPr>
        <sz val="12"/>
        <color indexed="10"/>
        <rFont val="Times New Roman"/>
        <family val="1"/>
      </rPr>
      <t/>
    </r>
    <phoneticPr fontId="18" type="noConversion"/>
  </si>
  <si>
    <t>嬰兒死亡人數</t>
    <phoneticPr fontId="18" type="noConversion"/>
  </si>
  <si>
    <t>人</t>
    <phoneticPr fontId="18" type="noConversion"/>
  </si>
  <si>
    <t>日間照顧服務個案人數</t>
    <phoneticPr fontId="18" type="noConversion"/>
  </si>
  <si>
    <t>　失智老人</t>
    <phoneticPr fontId="18" type="noConversion"/>
  </si>
  <si>
    <t>　失能老人</t>
    <phoneticPr fontId="18" type="noConversion"/>
  </si>
  <si>
    <t>七、環境、能源與科技</t>
    <phoneticPr fontId="18" type="noConversion"/>
  </si>
  <si>
    <t>環保志義工人數</t>
    <phoneticPr fontId="18" type="noConversion"/>
  </si>
  <si>
    <t>現有列管公廁之廁所個數</t>
    <phoneticPr fontId="18" type="noConversion"/>
  </si>
  <si>
    <t>個</t>
    <phoneticPr fontId="18" type="noConversion"/>
  </si>
  <si>
    <t>環保人員數</t>
    <phoneticPr fontId="18" type="noConversion"/>
  </si>
  <si>
    <t>身心障礙者生活補助人次</t>
    <phoneticPr fontId="18" type="noConversion"/>
  </si>
  <si>
    <t>…</t>
    <phoneticPr fontId="18" type="noConversion"/>
  </si>
  <si>
    <t>縣長選舉投票率</t>
    <phoneticPr fontId="18" type="noConversion"/>
  </si>
  <si>
    <t>－</t>
  </si>
  <si>
    <r>
      <t>98</t>
    </r>
    <r>
      <rPr>
        <sz val="12"/>
        <rFont val="標楷體"/>
        <family val="4"/>
        <charset val="136"/>
      </rPr>
      <t>年</t>
    </r>
    <phoneticPr fontId="18" type="noConversion"/>
  </si>
  <si>
    <r>
      <t>99</t>
    </r>
    <r>
      <rPr>
        <sz val="12"/>
        <rFont val="標楷體"/>
        <family val="4"/>
        <charset val="136"/>
      </rPr>
      <t>年</t>
    </r>
    <phoneticPr fontId="18" type="noConversion"/>
  </si>
  <si>
    <r>
      <t>100</t>
    </r>
    <r>
      <rPr>
        <sz val="12"/>
        <rFont val="標楷體"/>
        <family val="4"/>
        <charset val="136"/>
      </rPr>
      <t>年</t>
    </r>
    <phoneticPr fontId="18" type="noConversion"/>
  </si>
  <si>
    <r>
      <t>101</t>
    </r>
    <r>
      <rPr>
        <sz val="12"/>
        <rFont val="標楷體"/>
        <family val="4"/>
        <charset val="136"/>
      </rPr>
      <t>年</t>
    </r>
    <phoneticPr fontId="18" type="noConversion"/>
  </si>
  <si>
    <r>
      <t>102</t>
    </r>
    <r>
      <rPr>
        <sz val="12"/>
        <rFont val="標楷體"/>
        <family val="4"/>
        <charset val="136"/>
      </rPr>
      <t>年</t>
    </r>
    <phoneticPr fontId="18" type="noConversion"/>
  </si>
  <si>
    <r>
      <t>人</t>
    </r>
    <r>
      <rPr>
        <sz val="8"/>
        <rFont val="Times New Roman"/>
        <family val="1"/>
      </rPr>
      <t xml:space="preserve">/
</t>
    </r>
    <r>
      <rPr>
        <sz val="8"/>
        <rFont val="標楷體"/>
        <family val="4"/>
        <charset val="136"/>
      </rPr>
      <t>每十萬人</t>
    </r>
    <phoneticPr fontId="18" type="noConversion"/>
  </si>
  <si>
    <t>身心障礙福利服務機構實際安置服務人數</t>
    <phoneticPr fontId="18" type="noConversion"/>
  </si>
  <si>
    <r>
      <t>附錄</t>
    </r>
    <r>
      <rPr>
        <b/>
        <sz val="22"/>
        <color indexed="8"/>
        <rFont val="Times New Roman"/>
        <family val="1"/>
      </rPr>
      <t>1</t>
    </r>
    <r>
      <rPr>
        <b/>
        <sz val="22"/>
        <color indexed="8"/>
        <rFont val="標楷體"/>
        <family val="4"/>
        <charset val="136"/>
      </rPr>
      <t>　近</t>
    </r>
    <r>
      <rPr>
        <b/>
        <sz val="22"/>
        <color indexed="8"/>
        <rFont val="Times New Roman"/>
        <family val="1"/>
      </rPr>
      <t>5</t>
    </r>
    <r>
      <rPr>
        <b/>
        <sz val="22"/>
        <color indexed="8"/>
        <rFont val="標楷體"/>
        <family val="4"/>
        <charset val="136"/>
      </rPr>
      <t>年性別統計指標概況</t>
    </r>
    <phoneticPr fontId="18" type="noConversion"/>
  </si>
  <si>
    <t>－</t>
    <phoneticPr fontId="18" type="noConversion"/>
  </si>
  <si>
    <t>人</t>
    <phoneticPr fontId="18" type="noConversion"/>
  </si>
  <si>
    <t>低收入戶</t>
    <phoneticPr fontId="18" type="noConversion"/>
  </si>
  <si>
    <r>
      <t>現有公司登記家數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負責人性別</t>
    </r>
    <r>
      <rPr>
        <sz val="12"/>
        <rFont val="Times New Roman"/>
        <family val="1"/>
      </rPr>
      <t>)</t>
    </r>
    <phoneticPr fontId="18" type="noConversion"/>
  </si>
  <si>
    <t>產業及社福外籍勞工人數</t>
    <phoneticPr fontId="18" type="noConversion"/>
  </si>
  <si>
    <t>…</t>
    <phoneticPr fontId="18" type="noConversion"/>
  </si>
  <si>
    <t>老農福利津貼核付人數</t>
    <phoneticPr fontId="18" type="noConversion"/>
  </si>
  <si>
    <r>
      <t>特殊境遇家庭戶數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家長性別</t>
    </r>
    <r>
      <rPr>
        <sz val="12"/>
        <rFont val="Times New Roman"/>
        <family val="1"/>
      </rPr>
      <t>)</t>
    </r>
    <phoneticPr fontId="18" type="noConversion"/>
  </si>
  <si>
    <t>社會福利志願服務志工人數</t>
    <phoneticPr fontId="18" type="noConversion"/>
  </si>
  <si>
    <t>中低收入老人特別照顧津貼受照顧人次</t>
    <phoneticPr fontId="18" type="noConversion"/>
  </si>
  <si>
    <t>各級學校學生數</t>
    <phoneticPr fontId="18" type="noConversion"/>
  </si>
  <si>
    <r>
      <t>103</t>
    </r>
    <r>
      <rPr>
        <sz val="12"/>
        <rFont val="標楷體"/>
        <family val="4"/>
        <charset val="136"/>
      </rPr>
      <t>年</t>
    </r>
    <phoneticPr fontId="18" type="noConversion"/>
  </si>
  <si>
    <t>　幼年人口比率(0~14歲)</t>
    <phoneticPr fontId="18" type="noConversion"/>
  </si>
  <si>
    <t>　青壯年人口比率(15~64歲)</t>
    <phoneticPr fontId="18" type="noConversion"/>
  </si>
  <si>
    <t>　老年人口比率(65歲以上)</t>
    <phoneticPr fontId="18" type="noConversion"/>
  </si>
  <si>
    <r>
      <t>104</t>
    </r>
    <r>
      <rPr>
        <sz val="12"/>
        <rFont val="標楷體"/>
        <family val="4"/>
        <charset val="136"/>
      </rPr>
      <t>年</t>
    </r>
    <phoneticPr fontId="18" type="noConversion"/>
  </si>
  <si>
    <r>
      <t>105</t>
    </r>
    <r>
      <rPr>
        <sz val="12"/>
        <rFont val="標楷體"/>
        <family val="4"/>
        <charset val="136"/>
      </rPr>
      <t>年</t>
    </r>
    <phoneticPr fontId="18" type="noConversion"/>
  </si>
  <si>
    <r>
      <t>106</t>
    </r>
    <r>
      <rPr>
        <sz val="12"/>
        <rFont val="標楷體"/>
        <family val="4"/>
        <charset val="136"/>
      </rPr>
      <t>年</t>
    </r>
    <phoneticPr fontId="18" type="noConversion"/>
  </si>
  <si>
    <t>－</t>
    <phoneticPr fontId="18" type="noConversion"/>
  </si>
  <si>
    <t>－</t>
    <phoneticPr fontId="18" type="noConversion"/>
  </si>
  <si>
    <r>
      <t>107年</t>
    </r>
    <r>
      <rPr>
        <sz val="12"/>
        <rFont val="標楷體"/>
        <family val="4"/>
        <charset val="136"/>
      </rPr>
      <t/>
    </r>
  </si>
  <si>
    <t>定額進用身心障礙者實際進用人數</t>
    <phoneticPr fontId="18" type="noConversion"/>
  </si>
  <si>
    <r>
      <t>108</t>
    </r>
    <r>
      <rPr>
        <sz val="12"/>
        <rFont val="細明體"/>
        <family val="3"/>
        <charset val="136"/>
      </rPr>
      <t>年</t>
    </r>
    <r>
      <rPr>
        <sz val="12"/>
        <rFont val="標楷體"/>
        <family val="4"/>
        <charset val="136"/>
      </rPr>
      <t/>
    </r>
    <phoneticPr fontId="18" type="noConversion"/>
  </si>
  <si>
    <t>結婚人數按原屬國籍分</t>
    <phoneticPr fontId="18" type="noConversion"/>
  </si>
  <si>
    <t>初婚率</t>
    <phoneticPr fontId="18" type="noConversion"/>
  </si>
  <si>
    <t>有偶人口離婚率</t>
    <phoneticPr fontId="18" type="noConversion"/>
  </si>
  <si>
    <t>千分比</t>
    <phoneticPr fontId="18" type="noConversion"/>
  </si>
  <si>
    <r>
      <t xml:space="preserve"> 大陸</t>
    </r>
    <r>
      <rPr>
        <sz val="12"/>
        <color indexed="10"/>
        <rFont val="新細明體"/>
        <family val="1"/>
        <charset val="136"/>
      </rPr>
      <t>、</t>
    </r>
    <r>
      <rPr>
        <sz val="10.199999999999999"/>
        <color indexed="10"/>
        <rFont val="標楷體"/>
        <family val="4"/>
        <charset val="136"/>
      </rPr>
      <t>港澳地區</t>
    </r>
    <phoneticPr fontId="18" type="noConversion"/>
  </si>
  <si>
    <t>義消人數</t>
    <phoneticPr fontId="18" type="noConversion"/>
  </si>
  <si>
    <t>村長當選人人數</t>
    <phoneticPr fontId="18" type="noConversion"/>
  </si>
  <si>
    <t>村長候選人人數</t>
    <phoneticPr fontId="18" type="noConversion"/>
  </si>
  <si>
    <t xml:space="preserve"> </t>
    <phoneticPr fontId="18" type="noConversion"/>
  </si>
  <si>
    <t>長期照護、養護及安養機構實際進住人數</t>
    <phoneticPr fontId="18" type="noConversion"/>
  </si>
  <si>
    <t>就保育嬰留職停薪津貼初次核付人數</t>
    <phoneticPr fontId="18" type="noConversion"/>
  </si>
  <si>
    <t xml:space="preserve"> 外國籍</t>
    <phoneticPr fontId="18" type="noConversion"/>
  </si>
  <si>
    <t>再婚率</t>
    <phoneticPr fontId="18" type="noConversion"/>
  </si>
  <si>
    <t xml:space="preserve"> 本國籍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</si>
</sst>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79" formatCode="0.00_ "/>
    <numFmt numFmtId="182" formatCode="0.0_ "/>
    <numFmt numFmtId="185" formatCode="#,##0_);[Red]\(#,##0\)"/>
    <numFmt numFmtId="192" formatCode="#,##0.00_ "/>
    <numFmt numFmtId="194" formatCode="#,##0.00_);[Red]\(#,##0.00\)"/>
    <numFmt numFmtId="196" formatCode="#,##0;[Red]#,##0"/>
  </numFmts>
  <fonts count="37"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標楷體"/>
      <family val="4"/>
      <charset val="136"/>
    </font>
    <font>
      <b/>
      <sz val="12"/>
      <color indexed="8"/>
      <name val="Times New Roman"/>
      <family val="1"/>
    </font>
    <font>
      <sz val="11"/>
      <name val="標楷體"/>
      <family val="4"/>
      <charset val="136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標楷體"/>
      <family val="4"/>
      <charset val="136"/>
    </font>
    <font>
      <sz val="8"/>
      <name val="Times New Roman"/>
      <family val="1"/>
    </font>
    <font>
      <b/>
      <sz val="22"/>
      <color indexed="8"/>
      <name val="標楷體"/>
      <family val="4"/>
      <charset val="136"/>
    </font>
    <font>
      <b/>
      <sz val="22"/>
      <color indexed="8"/>
      <name val="Times New Roman"/>
      <family val="1"/>
    </font>
    <font>
      <sz val="10"/>
      <name val="細明體"/>
      <family val="3"/>
      <charset val="136"/>
    </font>
    <font>
      <sz val="10"/>
      <name val="Times Roman"/>
      <family val="1"/>
    </font>
    <font>
      <sz val="12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0.199999999999999"/>
      <color indexed="10"/>
      <name val="標楷體"/>
      <family val="4"/>
      <charset val="136"/>
    </font>
    <font>
      <sz val="12"/>
      <color rgb="FFFF0000"/>
      <name val="Times New Roman"/>
      <family val="1"/>
    </font>
    <font>
      <sz val="12"/>
      <color rgb="FFFF0000"/>
      <name val="標楷體"/>
      <family val="4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2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4" fillId="20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0" fillId="0" borderId="10" xfId="0" applyFont="1" applyFill="1" applyBorder="1" applyAlignment="1">
      <alignment vertical="center" wrapText="1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5" fillId="0" borderId="0" xfId="0" applyFont="1">
      <alignment vertical="center"/>
    </xf>
    <xf numFmtId="0" fontId="35" fillId="25" borderId="0" xfId="0" applyFont="1" applyFill="1">
      <alignment vertical="center"/>
    </xf>
    <xf numFmtId="0" fontId="0" fillId="0" borderId="0" xfId="0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5" fillId="24" borderId="10" xfId="0" applyFont="1" applyFill="1" applyBorder="1" applyAlignment="1">
      <alignment vertical="center"/>
    </xf>
    <xf numFmtId="179" fontId="24" fillId="0" borderId="10" xfId="0" applyNumberFormat="1" applyFont="1" applyFill="1" applyBorder="1" applyAlignment="1">
      <alignment horizontal="right" vertical="center" wrapText="1"/>
    </xf>
    <xf numFmtId="182" fontId="24" fillId="0" borderId="10" xfId="0" applyNumberFormat="1" applyFont="1" applyFill="1" applyBorder="1" applyAlignment="1">
      <alignment horizontal="right" vertical="center" wrapText="1"/>
    </xf>
    <xf numFmtId="43" fontId="24" fillId="0" borderId="10" xfId="43" applyNumberFormat="1" applyFont="1" applyFill="1" applyBorder="1" applyAlignment="1">
      <alignment horizontal="right" vertical="center" wrapText="1"/>
    </xf>
    <xf numFmtId="43" fontId="30" fillId="0" borderId="10" xfId="43" applyNumberFormat="1" applyFont="1" applyFill="1" applyBorder="1" applyAlignment="1">
      <alignment horizontal="right" vertical="center" wrapText="1"/>
    </xf>
    <xf numFmtId="185" fontId="24" fillId="0" borderId="10" xfId="0" applyNumberFormat="1" applyFont="1" applyFill="1" applyBorder="1" applyAlignment="1">
      <alignment horizontal="right" vertical="center" wrapText="1"/>
    </xf>
    <xf numFmtId="185" fontId="30" fillId="0" borderId="10" xfId="0" applyNumberFormat="1" applyFont="1" applyFill="1" applyBorder="1" applyAlignment="1">
      <alignment horizontal="right" vertical="center" wrapText="1"/>
    </xf>
    <xf numFmtId="185" fontId="31" fillId="0" borderId="10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vertical="center" wrapText="1"/>
    </xf>
    <xf numFmtId="179" fontId="30" fillId="0" borderId="10" xfId="0" applyNumberFormat="1" applyFont="1" applyFill="1" applyBorder="1" applyAlignment="1">
      <alignment horizontal="right" vertical="center" wrapText="1"/>
    </xf>
    <xf numFmtId="194" fontId="24" fillId="0" borderId="10" xfId="0" applyNumberFormat="1" applyFont="1" applyFill="1" applyBorder="1" applyAlignment="1">
      <alignment horizontal="right" vertical="center" wrapText="1"/>
    </xf>
    <xf numFmtId="182" fontId="30" fillId="0" borderId="10" xfId="0" applyNumberFormat="1" applyFont="1" applyFill="1" applyBorder="1" applyAlignment="1">
      <alignment horizontal="right" vertical="center" wrapText="1"/>
    </xf>
    <xf numFmtId="192" fontId="24" fillId="0" borderId="10" xfId="0" applyNumberFormat="1" applyFont="1" applyFill="1" applyBorder="1" applyAlignment="1">
      <alignment horizontal="right" vertical="center" wrapText="1"/>
    </xf>
    <xf numFmtId="185" fontId="25" fillId="0" borderId="10" xfId="0" applyNumberFormat="1" applyFont="1" applyFill="1" applyBorder="1" applyAlignment="1">
      <alignment horizontal="center" vertical="center" wrapText="1"/>
    </xf>
    <xf numFmtId="185" fontId="25" fillId="24" borderId="10" xfId="0" applyNumberFormat="1" applyFont="1" applyFill="1" applyBorder="1" applyAlignment="1">
      <alignment vertical="center"/>
    </xf>
    <xf numFmtId="185" fontId="25" fillId="24" borderId="10" xfId="0" applyNumberFormat="1" applyFont="1" applyFill="1" applyBorder="1" applyAlignment="1">
      <alignment vertical="center" wrapText="1"/>
    </xf>
    <xf numFmtId="179" fontId="24" fillId="26" borderId="10" xfId="0" applyNumberFormat="1" applyFont="1" applyFill="1" applyBorder="1" applyAlignment="1">
      <alignment horizontal="right" vertical="center" wrapText="1"/>
    </xf>
    <xf numFmtId="0" fontId="25" fillId="26" borderId="10" xfId="0" applyFont="1" applyFill="1" applyBorder="1" applyAlignment="1">
      <alignment horizontal="center" vertical="center" wrapText="1"/>
    </xf>
    <xf numFmtId="194" fontId="30" fillId="0" borderId="10" xfId="0" applyNumberFormat="1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vertical="center" wrapText="1"/>
    </xf>
    <xf numFmtId="196" fontId="24" fillId="0" borderId="10" xfId="0" applyNumberFormat="1" applyFont="1" applyFill="1" applyBorder="1" applyAlignment="1">
      <alignment horizontal="right" vertical="center" wrapText="1"/>
    </xf>
    <xf numFmtId="196" fontId="30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一般" xfId="0" builtinId="0"/>
    <cellStyle name="一般 2" xfId="42"/>
    <cellStyle name="千分位" xfId="4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8"/>
  <sheetViews>
    <sheetView showGridLines="0" tabSelected="1" view="pageBreakPreview" zoomScale="85" zoomScaleNormal="85" zoomScaleSheetLayoutView="85" workbookViewId="0">
      <pane xSplit="2" ySplit="4" topLeftCell="C59" activePane="bottomRight" state="frozen"/>
      <selection pane="topRight" activeCell="C1" sqref="C1"/>
      <selection pane="bottomLeft" activeCell="A4" sqref="A4"/>
      <selection pane="bottomRight" activeCell="J72" sqref="J72"/>
    </sheetView>
  </sheetViews>
  <sheetFormatPr defaultRowHeight="15.75"/>
  <cols>
    <col min="1" max="1" width="26" style="5" customWidth="1"/>
    <col min="2" max="2" width="7.875" style="6" customWidth="1"/>
    <col min="3" max="3" width="7" style="5" bestFit="1" customWidth="1"/>
    <col min="4" max="4" width="7" style="5" customWidth="1"/>
    <col min="5" max="14" width="7" style="5" bestFit="1" customWidth="1"/>
    <col min="15" max="16384" width="9" style="1"/>
  </cols>
  <sheetData>
    <row r="1" spans="1:26" ht="37.5" customHeight="1">
      <c r="A1" s="42" t="s">
        <v>118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6" ht="24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5"/>
      <c r="X2" s="15"/>
    </row>
    <row r="3" spans="1:26" s="3" customFormat="1" ht="24.95" customHeight="1">
      <c r="A3" s="41" t="s">
        <v>2</v>
      </c>
      <c r="B3" s="41" t="s">
        <v>3</v>
      </c>
      <c r="C3" s="40" t="s">
        <v>111</v>
      </c>
      <c r="D3" s="40"/>
      <c r="E3" s="40" t="s">
        <v>112</v>
      </c>
      <c r="F3" s="40"/>
      <c r="G3" s="40" t="s">
        <v>113</v>
      </c>
      <c r="H3" s="40"/>
      <c r="I3" s="40" t="s">
        <v>114</v>
      </c>
      <c r="J3" s="40"/>
      <c r="K3" s="40" t="s">
        <v>115</v>
      </c>
      <c r="L3" s="40"/>
      <c r="M3" s="40" t="s">
        <v>130</v>
      </c>
      <c r="N3" s="40"/>
      <c r="O3" s="40" t="s">
        <v>134</v>
      </c>
      <c r="P3" s="40"/>
      <c r="Q3" s="40" t="s">
        <v>135</v>
      </c>
      <c r="R3" s="40"/>
      <c r="S3" s="40" t="s">
        <v>136</v>
      </c>
      <c r="T3" s="40"/>
      <c r="U3" s="40" t="s">
        <v>139</v>
      </c>
      <c r="V3" s="40"/>
      <c r="W3" s="40" t="s">
        <v>141</v>
      </c>
      <c r="X3" s="40"/>
    </row>
    <row r="4" spans="1:26" s="3" customFormat="1" ht="24.95" customHeight="1">
      <c r="A4" s="41"/>
      <c r="B4" s="41"/>
      <c r="C4" s="2" t="s">
        <v>0</v>
      </c>
      <c r="D4" s="2" t="s">
        <v>1</v>
      </c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2" t="s">
        <v>1</v>
      </c>
      <c r="U4" s="2" t="s">
        <v>0</v>
      </c>
      <c r="V4" s="2" t="s">
        <v>1</v>
      </c>
      <c r="W4" s="2" t="s">
        <v>0</v>
      </c>
      <c r="X4" s="2" t="s">
        <v>1</v>
      </c>
    </row>
    <row r="5" spans="1:26" s="3" customFormat="1" ht="30.95" customHeight="1">
      <c r="A5" s="16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6" ht="30.95" customHeight="1">
      <c r="A6" s="4" t="s">
        <v>109</v>
      </c>
      <c r="B6" s="7" t="s">
        <v>5</v>
      </c>
      <c r="C6" s="18">
        <v>72.8</v>
      </c>
      <c r="D6" s="18">
        <v>71.45</v>
      </c>
      <c r="E6" s="19" t="s">
        <v>110</v>
      </c>
      <c r="F6" s="19" t="s">
        <v>110</v>
      </c>
      <c r="G6" s="19" t="s">
        <v>110</v>
      </c>
      <c r="H6" s="19" t="s">
        <v>110</v>
      </c>
      <c r="I6" s="19" t="s">
        <v>110</v>
      </c>
      <c r="J6" s="19" t="s">
        <v>110</v>
      </c>
      <c r="K6" s="19" t="s">
        <v>110</v>
      </c>
      <c r="L6" s="19" t="s">
        <v>110</v>
      </c>
      <c r="M6" s="20">
        <v>66.569999999999993</v>
      </c>
      <c r="N6" s="20">
        <v>67.709999999999994</v>
      </c>
      <c r="O6" s="21" t="s">
        <v>119</v>
      </c>
      <c r="P6" s="21" t="s">
        <v>119</v>
      </c>
      <c r="Q6" s="21" t="s">
        <v>119</v>
      </c>
      <c r="R6" s="21" t="s">
        <v>119</v>
      </c>
      <c r="S6" s="21" t="s">
        <v>119</v>
      </c>
      <c r="T6" s="21" t="s">
        <v>119</v>
      </c>
      <c r="U6" s="21" t="s">
        <v>119</v>
      </c>
      <c r="V6" s="21" t="s">
        <v>119</v>
      </c>
      <c r="W6" s="21" t="s">
        <v>110</v>
      </c>
      <c r="X6" s="21" t="s">
        <v>110</v>
      </c>
      <c r="Y6" s="14">
        <v>1</v>
      </c>
    </row>
    <row r="7" spans="1:26" ht="30.95" customHeight="1">
      <c r="A7" s="4" t="s">
        <v>6</v>
      </c>
      <c r="B7" s="7" t="s">
        <v>7</v>
      </c>
      <c r="C7" s="22">
        <v>1</v>
      </c>
      <c r="D7" s="23" t="s">
        <v>110</v>
      </c>
      <c r="E7" s="22">
        <v>1</v>
      </c>
      <c r="F7" s="22" t="s">
        <v>110</v>
      </c>
      <c r="G7" s="22">
        <v>1</v>
      </c>
      <c r="H7" s="22" t="s">
        <v>110</v>
      </c>
      <c r="I7" s="22">
        <v>1</v>
      </c>
      <c r="J7" s="22" t="s">
        <v>110</v>
      </c>
      <c r="K7" s="22">
        <v>1</v>
      </c>
      <c r="L7" s="22" t="s">
        <v>110</v>
      </c>
      <c r="M7" s="22">
        <v>1</v>
      </c>
      <c r="N7" s="22" t="s">
        <v>110</v>
      </c>
      <c r="O7" s="22">
        <v>1</v>
      </c>
      <c r="P7" s="23" t="s">
        <v>119</v>
      </c>
      <c r="Q7" s="22">
        <v>1</v>
      </c>
      <c r="R7" s="23" t="s">
        <v>119</v>
      </c>
      <c r="S7" s="22">
        <v>1</v>
      </c>
      <c r="T7" s="23" t="s">
        <v>119</v>
      </c>
      <c r="U7" s="22">
        <v>1</v>
      </c>
      <c r="V7" s="23" t="s">
        <v>119</v>
      </c>
      <c r="W7" s="23">
        <v>1</v>
      </c>
      <c r="X7" s="23" t="s">
        <v>110</v>
      </c>
      <c r="Y7" s="14">
        <v>2</v>
      </c>
    </row>
    <row r="8" spans="1:26" ht="30.95" customHeight="1">
      <c r="A8" s="4" t="s">
        <v>12</v>
      </c>
      <c r="B8" s="7" t="s">
        <v>7</v>
      </c>
      <c r="C8" s="22">
        <v>8</v>
      </c>
      <c r="D8" s="22">
        <v>1</v>
      </c>
      <c r="E8" s="22">
        <v>7</v>
      </c>
      <c r="F8" s="22">
        <v>2</v>
      </c>
      <c r="G8" s="22">
        <v>7</v>
      </c>
      <c r="H8" s="22">
        <v>2</v>
      </c>
      <c r="I8" s="22">
        <v>7</v>
      </c>
      <c r="J8" s="22">
        <v>2</v>
      </c>
      <c r="K8" s="22">
        <v>7</v>
      </c>
      <c r="L8" s="22">
        <v>2</v>
      </c>
      <c r="M8" s="22">
        <v>8</v>
      </c>
      <c r="N8" s="22">
        <v>1</v>
      </c>
      <c r="O8" s="22">
        <v>8</v>
      </c>
      <c r="P8" s="22">
        <v>1</v>
      </c>
      <c r="Q8" s="22">
        <v>8</v>
      </c>
      <c r="R8" s="22">
        <v>1</v>
      </c>
      <c r="S8" s="22">
        <v>8</v>
      </c>
      <c r="T8" s="22">
        <v>1</v>
      </c>
      <c r="U8" s="22">
        <v>8</v>
      </c>
      <c r="V8" s="22">
        <v>1</v>
      </c>
      <c r="W8" s="22">
        <v>8</v>
      </c>
      <c r="X8" s="22">
        <v>1</v>
      </c>
      <c r="Y8" s="14">
        <v>3</v>
      </c>
      <c r="Z8" s="13"/>
    </row>
    <row r="9" spans="1:26" ht="30.95" customHeight="1">
      <c r="A9" s="4" t="s">
        <v>13</v>
      </c>
      <c r="B9" s="7" t="s">
        <v>7</v>
      </c>
      <c r="C9" s="22">
        <v>4</v>
      </c>
      <c r="D9" s="23" t="s">
        <v>110</v>
      </c>
      <c r="E9" s="22">
        <v>4</v>
      </c>
      <c r="F9" s="23" t="s">
        <v>110</v>
      </c>
      <c r="G9" s="22">
        <v>4</v>
      </c>
      <c r="H9" s="23" t="s">
        <v>119</v>
      </c>
      <c r="I9" s="22">
        <v>4</v>
      </c>
      <c r="J9" s="23" t="s">
        <v>119</v>
      </c>
      <c r="K9" s="22">
        <v>4</v>
      </c>
      <c r="L9" s="23" t="s">
        <v>119</v>
      </c>
      <c r="M9" s="22">
        <v>3</v>
      </c>
      <c r="N9" s="24">
        <v>1</v>
      </c>
      <c r="O9" s="22">
        <v>3</v>
      </c>
      <c r="P9" s="22">
        <v>1</v>
      </c>
      <c r="Q9" s="22">
        <v>3</v>
      </c>
      <c r="R9" s="22">
        <v>1</v>
      </c>
      <c r="S9" s="22">
        <v>3</v>
      </c>
      <c r="T9" s="22">
        <v>1</v>
      </c>
      <c r="U9" s="22">
        <v>3</v>
      </c>
      <c r="V9" s="22">
        <v>1</v>
      </c>
      <c r="W9" s="22">
        <v>3</v>
      </c>
      <c r="X9" s="22">
        <v>1</v>
      </c>
      <c r="Y9" s="14">
        <v>4</v>
      </c>
    </row>
    <row r="10" spans="1:26" ht="30.95" customHeight="1">
      <c r="A10" s="4" t="s">
        <v>14</v>
      </c>
      <c r="B10" s="7" t="s">
        <v>7</v>
      </c>
      <c r="C10" s="23" t="s">
        <v>124</v>
      </c>
      <c r="D10" s="23" t="s">
        <v>124</v>
      </c>
      <c r="E10" s="23" t="s">
        <v>124</v>
      </c>
      <c r="F10" s="23" t="s">
        <v>124</v>
      </c>
      <c r="G10" s="22">
        <v>358</v>
      </c>
      <c r="H10" s="22">
        <v>204</v>
      </c>
      <c r="I10" s="22">
        <v>354</v>
      </c>
      <c r="J10" s="22">
        <v>210</v>
      </c>
      <c r="K10" s="22">
        <v>361</v>
      </c>
      <c r="L10" s="22">
        <v>210</v>
      </c>
      <c r="M10" s="22">
        <v>353</v>
      </c>
      <c r="N10" s="22">
        <v>211</v>
      </c>
      <c r="O10" s="22">
        <v>357</v>
      </c>
      <c r="P10" s="22">
        <v>208</v>
      </c>
      <c r="Q10" s="22">
        <v>351</v>
      </c>
      <c r="R10" s="22">
        <v>197</v>
      </c>
      <c r="S10" s="22">
        <v>354</v>
      </c>
      <c r="T10" s="22">
        <v>207</v>
      </c>
      <c r="U10" s="22">
        <v>360</v>
      </c>
      <c r="V10" s="22">
        <v>213</v>
      </c>
      <c r="W10" s="22">
        <v>365</v>
      </c>
      <c r="X10" s="22">
        <v>226</v>
      </c>
      <c r="Y10" s="14">
        <v>5</v>
      </c>
    </row>
    <row r="11" spans="1:26" ht="30.95" customHeight="1">
      <c r="A11" s="37" t="s">
        <v>149</v>
      </c>
      <c r="B11" s="7" t="s">
        <v>7</v>
      </c>
      <c r="C11" s="23" t="s">
        <v>110</v>
      </c>
      <c r="D11" s="23" t="s">
        <v>110</v>
      </c>
      <c r="E11" s="23">
        <v>28</v>
      </c>
      <c r="F11" s="23">
        <v>8</v>
      </c>
      <c r="G11" s="23" t="s">
        <v>119</v>
      </c>
      <c r="H11" s="23" t="s">
        <v>119</v>
      </c>
      <c r="I11" s="23" t="s">
        <v>119</v>
      </c>
      <c r="J11" s="23" t="s">
        <v>119</v>
      </c>
      <c r="K11" s="23" t="s">
        <v>119</v>
      </c>
      <c r="L11" s="23" t="s">
        <v>119</v>
      </c>
      <c r="M11" s="22">
        <v>29</v>
      </c>
      <c r="N11" s="22">
        <v>7</v>
      </c>
      <c r="O11" s="23" t="s">
        <v>119</v>
      </c>
      <c r="P11" s="23" t="s">
        <v>119</v>
      </c>
      <c r="Q11" s="23" t="s">
        <v>119</v>
      </c>
      <c r="R11" s="23" t="s">
        <v>119</v>
      </c>
      <c r="S11" s="23" t="s">
        <v>119</v>
      </c>
      <c r="T11" s="23" t="s">
        <v>119</v>
      </c>
      <c r="U11" s="22">
        <v>29</v>
      </c>
      <c r="V11" s="22">
        <v>4</v>
      </c>
      <c r="W11" s="23" t="s">
        <v>119</v>
      </c>
      <c r="X11" s="23" t="s">
        <v>119</v>
      </c>
      <c r="Y11" s="14"/>
    </row>
    <row r="12" spans="1:26" ht="30.95" customHeight="1">
      <c r="A12" s="37" t="s">
        <v>148</v>
      </c>
      <c r="B12" s="7" t="s">
        <v>7</v>
      </c>
      <c r="C12" s="23" t="s">
        <v>110</v>
      </c>
      <c r="D12" s="23" t="s">
        <v>110</v>
      </c>
      <c r="E12" s="23">
        <v>16</v>
      </c>
      <c r="F12" s="23">
        <v>6</v>
      </c>
      <c r="G12" s="23" t="s">
        <v>119</v>
      </c>
      <c r="H12" s="23" t="s">
        <v>119</v>
      </c>
      <c r="I12" s="23" t="s">
        <v>119</v>
      </c>
      <c r="J12" s="23" t="s">
        <v>119</v>
      </c>
      <c r="K12" s="23" t="s">
        <v>119</v>
      </c>
      <c r="L12" s="23" t="s">
        <v>119</v>
      </c>
      <c r="M12" s="22">
        <v>16</v>
      </c>
      <c r="N12" s="22">
        <v>6</v>
      </c>
      <c r="O12" s="23" t="s">
        <v>119</v>
      </c>
      <c r="P12" s="23" t="s">
        <v>119</v>
      </c>
      <c r="Q12" s="23" t="s">
        <v>119</v>
      </c>
      <c r="R12" s="23" t="s">
        <v>119</v>
      </c>
      <c r="S12" s="23" t="s">
        <v>119</v>
      </c>
      <c r="T12" s="23" t="s">
        <v>119</v>
      </c>
      <c r="U12" s="22">
        <v>19</v>
      </c>
      <c r="V12" s="22">
        <v>3</v>
      </c>
      <c r="W12" s="23" t="s">
        <v>119</v>
      </c>
      <c r="X12" s="23" t="s">
        <v>119</v>
      </c>
      <c r="Y12" s="14"/>
    </row>
    <row r="13" spans="1:26" ht="30.95" customHeight="1">
      <c r="A13" s="25" t="s">
        <v>8</v>
      </c>
      <c r="B13" s="2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6" ht="30.95" customHeight="1">
      <c r="A14" s="4" t="s">
        <v>9</v>
      </c>
      <c r="B14" s="7" t="s">
        <v>120</v>
      </c>
      <c r="C14" s="22">
        <v>1718</v>
      </c>
      <c r="D14" s="22">
        <v>1226</v>
      </c>
      <c r="E14" s="22">
        <v>1712</v>
      </c>
      <c r="F14" s="22">
        <v>1233</v>
      </c>
      <c r="G14" s="22">
        <v>1671</v>
      </c>
      <c r="H14" s="22">
        <v>1219</v>
      </c>
      <c r="I14" s="22">
        <v>1641</v>
      </c>
      <c r="J14" s="22">
        <v>1204</v>
      </c>
      <c r="K14" s="22">
        <v>1589</v>
      </c>
      <c r="L14" s="22">
        <v>1227</v>
      </c>
      <c r="M14" s="22">
        <v>1546</v>
      </c>
      <c r="N14" s="22">
        <v>1198</v>
      </c>
      <c r="O14" s="22">
        <v>1549</v>
      </c>
      <c r="P14" s="22">
        <v>1230</v>
      </c>
      <c r="Q14" s="22">
        <v>1548</v>
      </c>
      <c r="R14" s="22">
        <v>1273</v>
      </c>
      <c r="S14" s="22">
        <v>1743</v>
      </c>
      <c r="T14" s="22">
        <v>1349</v>
      </c>
      <c r="U14" s="22">
        <v>1725</v>
      </c>
      <c r="V14" s="22">
        <v>1348</v>
      </c>
      <c r="W14" s="22">
        <v>1726</v>
      </c>
      <c r="X14" s="22">
        <v>1370</v>
      </c>
      <c r="Y14" s="13">
        <v>6</v>
      </c>
    </row>
    <row r="15" spans="1:26" ht="30.95" customHeight="1">
      <c r="A15" s="4" t="s">
        <v>10</v>
      </c>
      <c r="B15" s="7" t="s">
        <v>5</v>
      </c>
      <c r="C15" s="18">
        <f>1718/2129*100</f>
        <v>80.695162047909818</v>
      </c>
      <c r="D15" s="18">
        <f>1226/1804*100</f>
        <v>67.960088691796003</v>
      </c>
      <c r="E15" s="18">
        <f>1712/2142*100</f>
        <v>79.92530345471522</v>
      </c>
      <c r="F15" s="18">
        <f>1233/1865*100</f>
        <v>66.112600536193028</v>
      </c>
      <c r="G15" s="18">
        <f>1671/2133*100</f>
        <v>78.340365682137829</v>
      </c>
      <c r="H15" s="18">
        <f>1219/1865*100</f>
        <v>65.361930294906173</v>
      </c>
      <c r="I15" s="18">
        <f>1641/2086*100</f>
        <v>78.667305848513905</v>
      </c>
      <c r="J15" s="18">
        <f>1204/1841*100</f>
        <v>65.399239543726239</v>
      </c>
      <c r="K15" s="18">
        <f>1589/2055*100</f>
        <v>77.323600973236012</v>
      </c>
      <c r="L15" s="18">
        <f>1227/1860*100</f>
        <v>65.967741935483872</v>
      </c>
      <c r="M15" s="18">
        <f>1546/2011*100</f>
        <v>76.87717553455991</v>
      </c>
      <c r="N15" s="18">
        <f>1198/1843*100</f>
        <v>65.00271296798698</v>
      </c>
      <c r="O15" s="18">
        <v>75.19</v>
      </c>
      <c r="P15" s="18">
        <v>65.95</v>
      </c>
      <c r="Q15" s="18">
        <v>73.930000000000007</v>
      </c>
      <c r="R15" s="18">
        <v>64.849999999999994</v>
      </c>
      <c r="S15" s="18">
        <v>76.209999999999994</v>
      </c>
      <c r="T15" s="18">
        <v>65.61</v>
      </c>
      <c r="U15" s="18">
        <v>75.2</v>
      </c>
      <c r="V15" s="18">
        <v>66.27</v>
      </c>
      <c r="W15" s="18">
        <v>74.72</v>
      </c>
      <c r="X15" s="18">
        <v>66.44</v>
      </c>
      <c r="Y15" s="13">
        <v>7</v>
      </c>
    </row>
    <row r="16" spans="1:26" ht="30.95" customHeight="1">
      <c r="A16" s="4" t="s">
        <v>11</v>
      </c>
      <c r="B16" s="7" t="s">
        <v>5</v>
      </c>
      <c r="C16" s="18">
        <f>479/739*100</f>
        <v>64.817320703653593</v>
      </c>
      <c r="D16" s="18">
        <f>519/928*100</f>
        <v>55.926724137931039</v>
      </c>
      <c r="E16" s="18">
        <f>441/699*100</f>
        <v>63.090128755364802</v>
      </c>
      <c r="F16" s="18">
        <f>505/924*100</f>
        <v>54.653679653679653</v>
      </c>
      <c r="G16" s="18">
        <f>426/691*100</f>
        <v>61.649782923299568</v>
      </c>
      <c r="H16" s="18">
        <f>486/900*100</f>
        <v>54</v>
      </c>
      <c r="I16" s="18">
        <f>402/643*100</f>
        <v>62.519440124416789</v>
      </c>
      <c r="J16" s="18">
        <f>457/876*100</f>
        <v>52.168949771689498</v>
      </c>
      <c r="K16" s="18">
        <f>409/666*100</f>
        <v>61.411411411411407</v>
      </c>
      <c r="L16" s="18">
        <f>472/893*100</f>
        <v>52.855543113101902</v>
      </c>
      <c r="M16" s="18">
        <f>333/566*100</f>
        <v>58.833922261484098</v>
      </c>
      <c r="N16" s="18">
        <f>406/825*100</f>
        <v>49.212121212121211</v>
      </c>
      <c r="O16" s="18">
        <v>53.38</v>
      </c>
      <c r="P16" s="18">
        <v>48.21</v>
      </c>
      <c r="Q16" s="18">
        <v>51.74</v>
      </c>
      <c r="R16" s="18">
        <v>49.36</v>
      </c>
      <c r="S16" s="18">
        <v>54.62</v>
      </c>
      <c r="T16" s="18">
        <v>48.15</v>
      </c>
      <c r="U16" s="18">
        <v>44.73</v>
      </c>
      <c r="V16" s="18">
        <v>55.27</v>
      </c>
      <c r="W16" s="18">
        <v>52.12</v>
      </c>
      <c r="X16" s="18">
        <v>47.95</v>
      </c>
      <c r="Y16" s="13">
        <v>8</v>
      </c>
    </row>
    <row r="17" spans="1:25" ht="30.95" customHeight="1">
      <c r="A17" s="4" t="s">
        <v>15</v>
      </c>
      <c r="B17" s="7" t="s">
        <v>5</v>
      </c>
      <c r="C17" s="18">
        <f>616/748*100</f>
        <v>82.35294117647058</v>
      </c>
      <c r="D17" s="18">
        <f>318/460*100</f>
        <v>69.130434782608702</v>
      </c>
      <c r="E17" s="18">
        <f>622/775*100</f>
        <v>80.258064516129039</v>
      </c>
      <c r="F17" s="18">
        <f>326/508*100</f>
        <v>64.173228346456696</v>
      </c>
      <c r="G17" s="18">
        <f>603/777*100</f>
        <v>77.60617760617761</v>
      </c>
      <c r="H17" s="18">
        <f>325/526*100</f>
        <v>61.78707224334601</v>
      </c>
      <c r="I17" s="18">
        <f>613/790*100</f>
        <v>77.594936708860757</v>
      </c>
      <c r="J17" s="18">
        <f>336/517*100</f>
        <v>64.990328820116048</v>
      </c>
      <c r="K17" s="18">
        <f>585/770*100</f>
        <v>75.974025974025977</v>
      </c>
      <c r="L17" s="18">
        <f>310/489*100</f>
        <v>63.394683026584865</v>
      </c>
      <c r="M17" s="18">
        <f>586/788*100</f>
        <v>74.365482233502533</v>
      </c>
      <c r="N17" s="18">
        <f>325/509*100</f>
        <v>63.850687622789778</v>
      </c>
      <c r="O17" s="18">
        <v>73.739999999999995</v>
      </c>
      <c r="P17" s="18">
        <v>66.73</v>
      </c>
      <c r="Q17" s="18">
        <v>71.790000000000006</v>
      </c>
      <c r="R17" s="18">
        <v>61.92</v>
      </c>
      <c r="S17" s="18">
        <v>73.14</v>
      </c>
      <c r="T17" s="18">
        <v>64.83</v>
      </c>
      <c r="U17" s="18">
        <v>63.19</v>
      </c>
      <c r="V17" s="18">
        <v>36.81</v>
      </c>
      <c r="W17" s="18">
        <v>76.489999999999995</v>
      </c>
      <c r="X17" s="18">
        <v>68.34</v>
      </c>
      <c r="Y17" s="13">
        <v>9</v>
      </c>
    </row>
    <row r="18" spans="1:25" ht="30.95" customHeight="1">
      <c r="A18" s="4" t="s">
        <v>16</v>
      </c>
      <c r="B18" s="7" t="s">
        <v>17</v>
      </c>
      <c r="C18" s="18">
        <f>623/642*100</f>
        <v>97.040498442367607</v>
      </c>
      <c r="D18" s="18">
        <f>389/416*100</f>
        <v>93.509615384615387</v>
      </c>
      <c r="E18" s="18">
        <f>649/668*100</f>
        <v>97.155688622754482</v>
      </c>
      <c r="F18" s="18">
        <f>402/433*100</f>
        <v>92.840646651270205</v>
      </c>
      <c r="G18" s="18">
        <f>642/665*100</f>
        <v>96.541353383458656</v>
      </c>
      <c r="H18" s="18">
        <f>408/439*100</f>
        <v>92.938496583143504</v>
      </c>
      <c r="I18" s="18">
        <f>626/653*100</f>
        <v>95.865237366003058</v>
      </c>
      <c r="J18" s="18">
        <f>411/448*100</f>
        <v>91.741071428571431</v>
      </c>
      <c r="K18" s="18">
        <f>595/619*100</f>
        <v>96.122778675282717</v>
      </c>
      <c r="L18" s="18">
        <f>445/478*100</f>
        <v>93.096234309623426</v>
      </c>
      <c r="M18" s="18">
        <f>627/657*100</f>
        <v>95.433789954337897</v>
      </c>
      <c r="N18" s="18">
        <f>467/509*100</f>
        <v>91.748526522593323</v>
      </c>
      <c r="O18" s="18">
        <v>95.08</v>
      </c>
      <c r="P18" s="18">
        <v>93.06</v>
      </c>
      <c r="Q18" s="18">
        <v>94.71</v>
      </c>
      <c r="R18" s="18">
        <v>91.44</v>
      </c>
      <c r="S18" s="18">
        <v>95.36</v>
      </c>
      <c r="T18" s="18">
        <v>91.45</v>
      </c>
      <c r="U18" s="18">
        <v>57.68</v>
      </c>
      <c r="V18" s="18">
        <v>42.32</v>
      </c>
      <c r="W18" s="18">
        <v>88.36</v>
      </c>
      <c r="X18" s="18">
        <v>86.45</v>
      </c>
      <c r="Y18" s="13">
        <v>10</v>
      </c>
    </row>
    <row r="19" spans="1:25" ht="30.95" customHeight="1">
      <c r="A19" s="4" t="s">
        <v>18</v>
      </c>
      <c r="B19" s="7" t="s">
        <v>120</v>
      </c>
      <c r="C19" s="22">
        <v>1706</v>
      </c>
      <c r="D19" s="22">
        <v>1217</v>
      </c>
      <c r="E19" s="22">
        <v>1704</v>
      </c>
      <c r="F19" s="22">
        <v>1224</v>
      </c>
      <c r="G19" s="22">
        <v>1667</v>
      </c>
      <c r="H19" s="22">
        <v>1213</v>
      </c>
      <c r="I19" s="22">
        <v>1638</v>
      </c>
      <c r="J19" s="22">
        <v>1202</v>
      </c>
      <c r="K19" s="22">
        <v>1585</v>
      </c>
      <c r="L19" s="22">
        <v>1222</v>
      </c>
      <c r="M19" s="22">
        <v>1540</v>
      </c>
      <c r="N19" s="22">
        <v>1196</v>
      </c>
      <c r="O19" s="22">
        <v>1534</v>
      </c>
      <c r="P19" s="22">
        <v>1221</v>
      </c>
      <c r="Q19" s="22">
        <v>1536</v>
      </c>
      <c r="R19" s="22">
        <v>1265</v>
      </c>
      <c r="S19" s="22">
        <v>1730</v>
      </c>
      <c r="T19" s="22">
        <v>1339</v>
      </c>
      <c r="U19" s="22">
        <v>1723</v>
      </c>
      <c r="V19" s="22">
        <v>1347</v>
      </c>
      <c r="W19" s="22">
        <v>1725</v>
      </c>
      <c r="X19" s="22">
        <v>1367</v>
      </c>
      <c r="Y19" s="13">
        <v>11</v>
      </c>
    </row>
    <row r="20" spans="1:25" ht="30.95" customHeight="1">
      <c r="A20" s="4" t="s">
        <v>19</v>
      </c>
      <c r="B20" s="7" t="s">
        <v>17</v>
      </c>
      <c r="C20" s="18">
        <f>12/1718*100</f>
        <v>0.69848661233993015</v>
      </c>
      <c r="D20" s="18">
        <f>9/1226*100</f>
        <v>0.73409461663947795</v>
      </c>
      <c r="E20" s="18">
        <f>8/1712*100</f>
        <v>0.46728971962616817</v>
      </c>
      <c r="F20" s="18">
        <f>9/1233*100</f>
        <v>0.72992700729927007</v>
      </c>
      <c r="G20" s="18">
        <f>4/1671*100</f>
        <v>0.23937761819269898</v>
      </c>
      <c r="H20" s="18">
        <f>6/1219*100</f>
        <v>0.49220672682526662</v>
      </c>
      <c r="I20" s="18">
        <f>3/1641*100</f>
        <v>0.18281535648994515</v>
      </c>
      <c r="J20" s="18">
        <f>2/1204*100</f>
        <v>0.16611295681063123</v>
      </c>
      <c r="K20" s="18">
        <f>4/1589*100</f>
        <v>0.25173064820641916</v>
      </c>
      <c r="L20" s="18">
        <f>5/1227*100</f>
        <v>0.40749796251018744</v>
      </c>
      <c r="M20" s="18">
        <f>6/1546*100</f>
        <v>0.38809831824062097</v>
      </c>
      <c r="N20" s="18">
        <f>2/1198*100</f>
        <v>0.1669449081803005</v>
      </c>
      <c r="O20" s="18">
        <v>0.97</v>
      </c>
      <c r="P20" s="18">
        <v>0.73</v>
      </c>
      <c r="Q20" s="18">
        <v>0.78</v>
      </c>
      <c r="R20" s="18">
        <v>0.63</v>
      </c>
      <c r="S20" s="18">
        <v>0.75</v>
      </c>
      <c r="T20" s="18">
        <v>0.74</v>
      </c>
      <c r="U20" s="18">
        <v>0.12</v>
      </c>
      <c r="V20" s="18">
        <v>7.0000000000000007E-2</v>
      </c>
      <c r="W20" s="18">
        <v>0.06</v>
      </c>
      <c r="X20" s="18">
        <v>0.22</v>
      </c>
      <c r="Y20" s="13">
        <v>12</v>
      </c>
    </row>
    <row r="21" spans="1:25" ht="30.95" customHeight="1">
      <c r="A21" s="4" t="s">
        <v>20</v>
      </c>
      <c r="B21" s="7" t="s">
        <v>17</v>
      </c>
      <c r="C21" s="18">
        <f>8/479*100</f>
        <v>1.6701461377870561</v>
      </c>
      <c r="D21" s="18">
        <f>5/519*100</f>
        <v>0.96339113680154131</v>
      </c>
      <c r="E21" s="18">
        <f>3/441*100</f>
        <v>0.68027210884353739</v>
      </c>
      <c r="F21" s="18">
        <f>4/505*100</f>
        <v>0.79207920792079212</v>
      </c>
      <c r="G21" s="18">
        <f>1/426*100</f>
        <v>0.23474178403755869</v>
      </c>
      <c r="H21" s="18">
        <f>2/486*100</f>
        <v>0.41152263374485598</v>
      </c>
      <c r="I21" s="18">
        <f>2/402*100</f>
        <v>0.49751243781094528</v>
      </c>
      <c r="J21" s="22" t="s">
        <v>110</v>
      </c>
      <c r="K21" s="19" t="s">
        <v>110</v>
      </c>
      <c r="L21" s="22" t="s">
        <v>110</v>
      </c>
      <c r="M21" s="18">
        <f>1/333*100</f>
        <v>0.3003003003003003</v>
      </c>
      <c r="N21" s="18">
        <f>1/406*100</f>
        <v>0.24630541871921183</v>
      </c>
      <c r="O21" s="18">
        <v>0.97</v>
      </c>
      <c r="P21" s="27" t="s">
        <v>119</v>
      </c>
      <c r="Q21" s="18">
        <v>0.67</v>
      </c>
      <c r="R21" s="27" t="s">
        <v>119</v>
      </c>
      <c r="S21" s="18">
        <v>0.28999999999999998</v>
      </c>
      <c r="T21" s="27" t="s">
        <v>119</v>
      </c>
      <c r="U21" s="18">
        <v>0.13</v>
      </c>
      <c r="V21" s="27" t="s">
        <v>119</v>
      </c>
      <c r="W21" s="27" t="s">
        <v>110</v>
      </c>
      <c r="X21" s="27">
        <v>0.25</v>
      </c>
      <c r="Y21" s="13">
        <v>13</v>
      </c>
    </row>
    <row r="22" spans="1:25" ht="30.95" customHeight="1">
      <c r="A22" s="4" t="s">
        <v>21</v>
      </c>
      <c r="B22" s="7" t="s">
        <v>17</v>
      </c>
      <c r="C22" s="18">
        <f>2/616*100</f>
        <v>0.32467532467532467</v>
      </c>
      <c r="D22" s="18">
        <f>2/318*100</f>
        <v>0.62893081761006298</v>
      </c>
      <c r="E22" s="18">
        <f>2/622*100</f>
        <v>0.32154340836012862</v>
      </c>
      <c r="F22" s="18">
        <f>3/326*100</f>
        <v>0.92024539877300615</v>
      </c>
      <c r="G22" s="18">
        <f>1/603*100</f>
        <v>0.16583747927031509</v>
      </c>
      <c r="H22" s="18">
        <f>2/325*100</f>
        <v>0.61538461538461542</v>
      </c>
      <c r="I22" s="19" t="s">
        <v>110</v>
      </c>
      <c r="J22" s="18">
        <f>1/336*100</f>
        <v>0.29761904761904762</v>
      </c>
      <c r="K22" s="18">
        <f>2/585*100</f>
        <v>0.34188034188034189</v>
      </c>
      <c r="L22" s="18">
        <f>1/310*100</f>
        <v>0.32258064516129031</v>
      </c>
      <c r="M22" s="18">
        <f>1/586*100</f>
        <v>0.17064846416382254</v>
      </c>
      <c r="N22" s="22" t="s">
        <v>110</v>
      </c>
      <c r="O22" s="18">
        <v>0.51</v>
      </c>
      <c r="P22" s="28">
        <v>0.91</v>
      </c>
      <c r="Q22" s="18">
        <v>0.68</v>
      </c>
      <c r="R22" s="28">
        <v>0.6</v>
      </c>
      <c r="S22" s="18">
        <v>1.17</v>
      </c>
      <c r="T22" s="28">
        <v>0.28000000000000003</v>
      </c>
      <c r="U22" s="18" t="s">
        <v>110</v>
      </c>
      <c r="V22" s="28" t="s">
        <v>110</v>
      </c>
      <c r="W22" s="28" t="s">
        <v>110</v>
      </c>
      <c r="X22" s="28">
        <v>0.28000000000000003</v>
      </c>
      <c r="Y22" s="13">
        <v>14</v>
      </c>
    </row>
    <row r="23" spans="1:25" ht="30.95" customHeight="1">
      <c r="A23" s="4" t="s">
        <v>16</v>
      </c>
      <c r="B23" s="7" t="s">
        <v>17</v>
      </c>
      <c r="C23" s="18">
        <f>2/623*100</f>
        <v>0.32102728731942215</v>
      </c>
      <c r="D23" s="18">
        <f>2/389*100</f>
        <v>0.51413881748071977</v>
      </c>
      <c r="E23" s="18">
        <f>3/649*100</f>
        <v>0.46224961479198773</v>
      </c>
      <c r="F23" s="18">
        <f>2/402*100</f>
        <v>0.49751243781094528</v>
      </c>
      <c r="G23" s="18">
        <f>2/642*100</f>
        <v>0.3115264797507788</v>
      </c>
      <c r="H23" s="18">
        <f>2/408*100</f>
        <v>0.49019607843137253</v>
      </c>
      <c r="I23" s="18">
        <f>1/626*100</f>
        <v>0.15974440894568689</v>
      </c>
      <c r="J23" s="18">
        <f>1/411*100</f>
        <v>0.24330900243309003</v>
      </c>
      <c r="K23" s="18">
        <f>2/595*100</f>
        <v>0.33613445378151263</v>
      </c>
      <c r="L23" s="18">
        <f>4/445*100</f>
        <v>0.89887640449438211</v>
      </c>
      <c r="M23" s="18">
        <f>4/627*100</f>
        <v>0.63795853269537484</v>
      </c>
      <c r="N23" s="18">
        <f>1/467*100</f>
        <v>0.21413276231263384</v>
      </c>
      <c r="O23" s="18">
        <v>1.37</v>
      </c>
      <c r="P23" s="18">
        <v>1.21</v>
      </c>
      <c r="Q23" s="18">
        <v>0.91</v>
      </c>
      <c r="R23" s="18">
        <v>1.17</v>
      </c>
      <c r="S23" s="18">
        <v>0.62</v>
      </c>
      <c r="T23" s="18">
        <v>1.59</v>
      </c>
      <c r="U23" s="18">
        <v>0.08</v>
      </c>
      <c r="V23" s="18">
        <v>0.08</v>
      </c>
      <c r="W23" s="18">
        <v>0.12</v>
      </c>
      <c r="X23" s="18">
        <v>0.16</v>
      </c>
      <c r="Y23" s="13">
        <v>15</v>
      </c>
    </row>
    <row r="24" spans="1:25" ht="30.95" customHeight="1">
      <c r="A24" s="4" t="s">
        <v>122</v>
      </c>
      <c r="B24" s="7" t="s">
        <v>22</v>
      </c>
      <c r="C24" s="22">
        <v>76</v>
      </c>
      <c r="D24" s="22">
        <v>18</v>
      </c>
      <c r="E24" s="22">
        <v>84</v>
      </c>
      <c r="F24" s="22">
        <v>19</v>
      </c>
      <c r="G24" s="22">
        <v>89</v>
      </c>
      <c r="H24" s="22">
        <v>20</v>
      </c>
      <c r="I24" s="22">
        <v>97</v>
      </c>
      <c r="J24" s="22">
        <v>23</v>
      </c>
      <c r="K24" s="22">
        <v>102</v>
      </c>
      <c r="L24" s="22">
        <v>27</v>
      </c>
      <c r="M24" s="22">
        <v>110</v>
      </c>
      <c r="N24" s="22">
        <v>26</v>
      </c>
      <c r="O24" s="22">
        <v>119</v>
      </c>
      <c r="P24" s="22">
        <v>30</v>
      </c>
      <c r="Q24" s="22">
        <v>134</v>
      </c>
      <c r="R24" s="22">
        <v>31</v>
      </c>
      <c r="S24" s="22">
        <v>142</v>
      </c>
      <c r="T24" s="22">
        <v>36</v>
      </c>
      <c r="U24" s="22">
        <v>152</v>
      </c>
      <c r="V24" s="22">
        <v>36</v>
      </c>
      <c r="W24" s="22">
        <v>162</v>
      </c>
      <c r="X24" s="22">
        <v>43</v>
      </c>
      <c r="Y24" s="13">
        <v>16</v>
      </c>
    </row>
    <row r="25" spans="1:25" ht="30.95" customHeight="1">
      <c r="A25" s="4" t="s">
        <v>123</v>
      </c>
      <c r="B25" s="7" t="s">
        <v>23</v>
      </c>
      <c r="C25" s="22">
        <v>26</v>
      </c>
      <c r="D25" s="22">
        <v>83</v>
      </c>
      <c r="E25" s="22">
        <v>39</v>
      </c>
      <c r="F25" s="22">
        <v>83</v>
      </c>
      <c r="G25" s="22">
        <v>31</v>
      </c>
      <c r="H25" s="22">
        <v>92</v>
      </c>
      <c r="I25" s="22">
        <v>51</v>
      </c>
      <c r="J25" s="22">
        <v>107</v>
      </c>
      <c r="K25" s="22">
        <v>43</v>
      </c>
      <c r="L25" s="22">
        <v>106</v>
      </c>
      <c r="M25" s="22">
        <v>46</v>
      </c>
      <c r="N25" s="22">
        <v>107</v>
      </c>
      <c r="O25" s="22">
        <v>54</v>
      </c>
      <c r="P25" s="22">
        <v>125</v>
      </c>
      <c r="Q25" s="22">
        <v>42</v>
      </c>
      <c r="R25" s="22">
        <v>122</v>
      </c>
      <c r="S25" s="22">
        <v>56</v>
      </c>
      <c r="T25" s="22">
        <v>126</v>
      </c>
      <c r="U25" s="22">
        <v>60</v>
      </c>
      <c r="V25" s="22">
        <v>130</v>
      </c>
      <c r="W25" s="22">
        <v>79</v>
      </c>
      <c r="X25" s="22">
        <v>135</v>
      </c>
      <c r="Y25" s="13">
        <v>17</v>
      </c>
    </row>
    <row r="26" spans="1:25" ht="30.95" customHeight="1">
      <c r="A26" s="4" t="s">
        <v>121</v>
      </c>
      <c r="B26" s="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5" ht="30.95" customHeight="1">
      <c r="A27" s="4" t="s">
        <v>24</v>
      </c>
      <c r="B27" s="7" t="s">
        <v>23</v>
      </c>
      <c r="C27" s="22">
        <v>44</v>
      </c>
      <c r="D27" s="22">
        <v>45</v>
      </c>
      <c r="E27" s="22">
        <v>45</v>
      </c>
      <c r="F27" s="22">
        <v>50</v>
      </c>
      <c r="G27" s="22">
        <v>63</v>
      </c>
      <c r="H27" s="22">
        <v>58</v>
      </c>
      <c r="I27" s="22">
        <v>65</v>
      </c>
      <c r="J27" s="22">
        <v>59</v>
      </c>
      <c r="K27" s="22">
        <v>58</v>
      </c>
      <c r="L27" s="22">
        <v>52</v>
      </c>
      <c r="M27" s="22">
        <v>59</v>
      </c>
      <c r="N27" s="22">
        <v>56</v>
      </c>
      <c r="O27" s="22">
        <v>81</v>
      </c>
      <c r="P27" s="22">
        <v>75</v>
      </c>
      <c r="Q27" s="22">
        <v>71</v>
      </c>
      <c r="R27" s="22">
        <v>62</v>
      </c>
      <c r="S27" s="22">
        <v>62</v>
      </c>
      <c r="T27" s="22">
        <v>43</v>
      </c>
      <c r="U27" s="22">
        <v>57</v>
      </c>
      <c r="V27" s="22">
        <v>45</v>
      </c>
      <c r="W27" s="22">
        <v>59</v>
      </c>
      <c r="X27" s="22">
        <v>49</v>
      </c>
      <c r="Y27" s="13">
        <v>18</v>
      </c>
    </row>
    <row r="28" spans="1:25" ht="30.95" customHeight="1">
      <c r="A28" s="4" t="s">
        <v>25</v>
      </c>
      <c r="B28" s="7" t="s">
        <v>26</v>
      </c>
      <c r="C28" s="22">
        <v>25</v>
      </c>
      <c r="D28" s="22">
        <v>19</v>
      </c>
      <c r="E28" s="22">
        <v>23</v>
      </c>
      <c r="F28" s="22">
        <v>18</v>
      </c>
      <c r="G28" s="22">
        <v>30</v>
      </c>
      <c r="H28" s="22">
        <v>21</v>
      </c>
      <c r="I28" s="22">
        <v>34</v>
      </c>
      <c r="J28" s="22">
        <v>19</v>
      </c>
      <c r="K28" s="22">
        <v>30</v>
      </c>
      <c r="L28" s="22">
        <v>17</v>
      </c>
      <c r="M28" s="22">
        <v>30</v>
      </c>
      <c r="N28" s="22">
        <v>18</v>
      </c>
      <c r="O28" s="22">
        <v>36</v>
      </c>
      <c r="P28" s="22">
        <v>21</v>
      </c>
      <c r="Q28" s="22">
        <v>37</v>
      </c>
      <c r="R28" s="22">
        <v>18</v>
      </c>
      <c r="S28" s="22">
        <v>35</v>
      </c>
      <c r="T28" s="22">
        <v>14</v>
      </c>
      <c r="U28" s="22">
        <v>33</v>
      </c>
      <c r="V28" s="22">
        <v>20</v>
      </c>
      <c r="W28" s="22">
        <v>35</v>
      </c>
      <c r="X28" s="22">
        <v>20</v>
      </c>
      <c r="Y28" s="13">
        <v>19</v>
      </c>
    </row>
    <row r="29" spans="1:25" ht="30.95" customHeight="1">
      <c r="A29" s="4" t="s">
        <v>27</v>
      </c>
      <c r="B29" s="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5" ht="30.95" customHeight="1">
      <c r="A30" s="4" t="s">
        <v>24</v>
      </c>
      <c r="B30" s="7" t="s">
        <v>23</v>
      </c>
      <c r="C30" s="22" t="s">
        <v>28</v>
      </c>
      <c r="D30" s="22" t="s">
        <v>28</v>
      </c>
      <c r="E30" s="22" t="s">
        <v>28</v>
      </c>
      <c r="F30" s="22" t="s">
        <v>28</v>
      </c>
      <c r="G30" s="22" t="s">
        <v>28</v>
      </c>
      <c r="H30" s="22" t="s">
        <v>124</v>
      </c>
      <c r="I30" s="19" t="s">
        <v>110</v>
      </c>
      <c r="J30" s="22">
        <v>3</v>
      </c>
      <c r="K30" s="22">
        <v>3</v>
      </c>
      <c r="L30" s="22">
        <v>3</v>
      </c>
      <c r="M30" s="22">
        <v>2</v>
      </c>
      <c r="N30" s="22">
        <v>2</v>
      </c>
      <c r="O30" s="22">
        <v>8</v>
      </c>
      <c r="P30" s="22">
        <v>4</v>
      </c>
      <c r="Q30" s="22">
        <v>3</v>
      </c>
      <c r="R30" s="22">
        <v>5</v>
      </c>
      <c r="S30" s="22">
        <v>4</v>
      </c>
      <c r="T30" s="22">
        <v>2</v>
      </c>
      <c r="U30" s="22">
        <v>4</v>
      </c>
      <c r="V30" s="22">
        <v>4</v>
      </c>
      <c r="W30" s="22">
        <v>6</v>
      </c>
      <c r="X30" s="22">
        <v>2</v>
      </c>
      <c r="Y30" s="13">
        <v>20</v>
      </c>
    </row>
    <row r="31" spans="1:25" ht="30.95" customHeight="1">
      <c r="A31" s="4" t="s">
        <v>25</v>
      </c>
      <c r="B31" s="7" t="s">
        <v>26</v>
      </c>
      <c r="C31" s="22" t="s">
        <v>28</v>
      </c>
      <c r="D31" s="22" t="s">
        <v>28</v>
      </c>
      <c r="E31" s="22" t="s">
        <v>28</v>
      </c>
      <c r="F31" s="22" t="s">
        <v>28</v>
      </c>
      <c r="G31" s="22" t="s">
        <v>28</v>
      </c>
      <c r="H31" s="22" t="s">
        <v>28</v>
      </c>
      <c r="I31" s="19" t="s">
        <v>110</v>
      </c>
      <c r="J31" s="22">
        <v>3</v>
      </c>
      <c r="K31" s="22">
        <v>1</v>
      </c>
      <c r="L31" s="22">
        <v>1</v>
      </c>
      <c r="M31" s="22">
        <v>1</v>
      </c>
      <c r="N31" s="22">
        <v>1</v>
      </c>
      <c r="O31" s="22">
        <v>3</v>
      </c>
      <c r="P31" s="22">
        <v>3</v>
      </c>
      <c r="Q31" s="22">
        <v>2</v>
      </c>
      <c r="R31" s="22">
        <v>3</v>
      </c>
      <c r="S31" s="22">
        <v>2</v>
      </c>
      <c r="T31" s="22">
        <v>1</v>
      </c>
      <c r="U31" s="22">
        <v>2</v>
      </c>
      <c r="V31" s="22">
        <v>3</v>
      </c>
      <c r="W31" s="22">
        <v>3</v>
      </c>
      <c r="X31" s="22">
        <v>1</v>
      </c>
      <c r="Y31" s="13">
        <v>21</v>
      </c>
    </row>
    <row r="32" spans="1:25" ht="30.95" customHeight="1">
      <c r="A32" s="4" t="s">
        <v>29</v>
      </c>
      <c r="B32" s="7" t="s">
        <v>23</v>
      </c>
      <c r="C32" s="22">
        <v>236</v>
      </c>
      <c r="D32" s="22">
        <v>140</v>
      </c>
      <c r="E32" s="22">
        <v>245</v>
      </c>
      <c r="F32" s="22">
        <v>149</v>
      </c>
      <c r="G32" s="22">
        <v>258</v>
      </c>
      <c r="H32" s="22">
        <v>155</v>
      </c>
      <c r="I32" s="22">
        <v>261</v>
      </c>
      <c r="J32" s="22">
        <v>147</v>
      </c>
      <c r="K32" s="22">
        <v>275</v>
      </c>
      <c r="L32" s="22">
        <v>161</v>
      </c>
      <c r="M32" s="22">
        <v>288</v>
      </c>
      <c r="N32" s="22">
        <v>161</v>
      </c>
      <c r="O32" s="22">
        <v>306</v>
      </c>
      <c r="P32" s="22">
        <v>170</v>
      </c>
      <c r="Q32" s="22">
        <v>303</v>
      </c>
      <c r="R32" s="22">
        <v>168</v>
      </c>
      <c r="S32" s="22">
        <v>306</v>
      </c>
      <c r="T32" s="22">
        <v>169</v>
      </c>
      <c r="U32" s="22">
        <v>302</v>
      </c>
      <c r="V32" s="22">
        <v>177</v>
      </c>
      <c r="W32" s="22">
        <v>307</v>
      </c>
      <c r="X32" s="22">
        <v>176</v>
      </c>
      <c r="Y32" s="13">
        <v>22</v>
      </c>
    </row>
    <row r="33" spans="1:25" ht="30.95" customHeight="1">
      <c r="A33" s="4" t="s">
        <v>30</v>
      </c>
      <c r="B33" s="7" t="s">
        <v>23</v>
      </c>
      <c r="C33" s="22">
        <v>32</v>
      </c>
      <c r="D33" s="22">
        <v>42</v>
      </c>
      <c r="E33" s="22">
        <v>26</v>
      </c>
      <c r="F33" s="22">
        <v>37</v>
      </c>
      <c r="G33" s="22">
        <v>23</v>
      </c>
      <c r="H33" s="22">
        <v>33</v>
      </c>
      <c r="I33" s="22">
        <v>32</v>
      </c>
      <c r="J33" s="22">
        <v>35</v>
      </c>
      <c r="K33" s="22">
        <v>32</v>
      </c>
      <c r="L33" s="22">
        <v>35</v>
      </c>
      <c r="M33" s="22">
        <v>14</v>
      </c>
      <c r="N33" s="22">
        <v>20</v>
      </c>
      <c r="O33" s="22">
        <v>25</v>
      </c>
      <c r="P33" s="22">
        <v>20</v>
      </c>
      <c r="Q33" s="22">
        <v>5</v>
      </c>
      <c r="R33" s="22">
        <v>4</v>
      </c>
      <c r="S33" s="22">
        <v>9</v>
      </c>
      <c r="T33" s="22">
        <v>14</v>
      </c>
      <c r="U33" s="22">
        <v>19</v>
      </c>
      <c r="V33" s="22">
        <v>18</v>
      </c>
      <c r="W33" s="22">
        <v>18</v>
      </c>
      <c r="X33" s="22">
        <v>19</v>
      </c>
      <c r="Y33" s="13">
        <v>23</v>
      </c>
    </row>
    <row r="34" spans="1:25" ht="30.95" customHeight="1">
      <c r="A34" s="4" t="s">
        <v>31</v>
      </c>
      <c r="B34" s="7" t="s">
        <v>23</v>
      </c>
      <c r="C34" s="22">
        <v>31</v>
      </c>
      <c r="D34" s="22">
        <v>135</v>
      </c>
      <c r="E34" s="22">
        <v>30</v>
      </c>
      <c r="F34" s="22">
        <v>128</v>
      </c>
      <c r="G34" s="22">
        <v>26</v>
      </c>
      <c r="H34" s="22">
        <v>121</v>
      </c>
      <c r="I34" s="22">
        <v>28</v>
      </c>
      <c r="J34" s="22">
        <v>119</v>
      </c>
      <c r="K34" s="22">
        <v>26</v>
      </c>
      <c r="L34" s="22">
        <v>106</v>
      </c>
      <c r="M34" s="22">
        <v>22</v>
      </c>
      <c r="N34" s="22">
        <v>96</v>
      </c>
      <c r="O34" s="22">
        <v>18</v>
      </c>
      <c r="P34" s="22">
        <v>90</v>
      </c>
      <c r="Q34" s="22">
        <v>16</v>
      </c>
      <c r="R34" s="22">
        <v>85</v>
      </c>
      <c r="S34" s="22">
        <v>14</v>
      </c>
      <c r="T34" s="22">
        <v>80</v>
      </c>
      <c r="U34" s="22">
        <v>14</v>
      </c>
      <c r="V34" s="22">
        <v>78</v>
      </c>
      <c r="W34" s="22">
        <v>13</v>
      </c>
      <c r="X34" s="22">
        <v>72</v>
      </c>
      <c r="Y34" s="13">
        <v>24</v>
      </c>
    </row>
    <row r="35" spans="1:25" ht="30.95" customHeight="1">
      <c r="A35" s="4" t="s">
        <v>32</v>
      </c>
      <c r="B35" s="7" t="s">
        <v>23</v>
      </c>
      <c r="C35" s="22">
        <v>1261</v>
      </c>
      <c r="D35" s="22">
        <v>1074</v>
      </c>
      <c r="E35" s="22">
        <v>1263</v>
      </c>
      <c r="F35" s="22">
        <v>1086</v>
      </c>
      <c r="G35" s="22">
        <v>1337</v>
      </c>
      <c r="H35" s="22">
        <v>1193</v>
      </c>
      <c r="I35" s="22">
        <v>1368</v>
      </c>
      <c r="J35" s="22">
        <v>1215</v>
      </c>
      <c r="K35" s="22">
        <v>1300</v>
      </c>
      <c r="L35" s="22">
        <v>1155</v>
      </c>
      <c r="M35" s="22">
        <v>1297</v>
      </c>
      <c r="N35" s="22">
        <v>1170</v>
      </c>
      <c r="O35" s="22">
        <v>1329</v>
      </c>
      <c r="P35" s="22">
        <v>1201</v>
      </c>
      <c r="Q35" s="22">
        <v>1291</v>
      </c>
      <c r="R35" s="22">
        <v>1273</v>
      </c>
      <c r="S35" s="22">
        <v>1335</v>
      </c>
      <c r="T35" s="22">
        <v>1342</v>
      </c>
      <c r="U35" s="22">
        <v>1332</v>
      </c>
      <c r="V35" s="22">
        <v>1416</v>
      </c>
      <c r="W35" s="22">
        <v>1359</v>
      </c>
      <c r="X35" s="22">
        <v>1420</v>
      </c>
      <c r="Y35" s="13">
        <v>25</v>
      </c>
    </row>
    <row r="36" spans="1:25" ht="30.95" customHeight="1">
      <c r="A36" s="4" t="s">
        <v>125</v>
      </c>
      <c r="B36" s="7" t="s">
        <v>23</v>
      </c>
      <c r="C36" s="22">
        <v>15</v>
      </c>
      <c r="D36" s="22">
        <v>86</v>
      </c>
      <c r="E36" s="22">
        <v>13</v>
      </c>
      <c r="F36" s="22">
        <v>85</v>
      </c>
      <c r="G36" s="22">
        <v>21</v>
      </c>
      <c r="H36" s="22">
        <v>83</v>
      </c>
      <c r="I36" s="22">
        <v>33</v>
      </c>
      <c r="J36" s="22">
        <v>85</v>
      </c>
      <c r="K36" s="22">
        <v>34</v>
      </c>
      <c r="L36" s="22">
        <v>80</v>
      </c>
      <c r="M36" s="22">
        <v>36</v>
      </c>
      <c r="N36" s="22">
        <v>76</v>
      </c>
      <c r="O36" s="22">
        <v>34</v>
      </c>
      <c r="P36" s="22">
        <v>68</v>
      </c>
      <c r="Q36" s="22">
        <v>35</v>
      </c>
      <c r="R36" s="22">
        <v>68</v>
      </c>
      <c r="S36" s="22">
        <v>31</v>
      </c>
      <c r="T36" s="22">
        <v>67</v>
      </c>
      <c r="U36" s="22">
        <v>32</v>
      </c>
      <c r="V36" s="22">
        <v>66</v>
      </c>
      <c r="W36" s="22">
        <v>32</v>
      </c>
      <c r="X36" s="22">
        <v>61</v>
      </c>
      <c r="Y36" s="13">
        <v>26</v>
      </c>
    </row>
    <row r="37" spans="1:25" ht="30" customHeight="1">
      <c r="A37" s="4" t="s">
        <v>140</v>
      </c>
      <c r="B37" s="7" t="s">
        <v>23</v>
      </c>
      <c r="C37" s="22">
        <v>8</v>
      </c>
      <c r="D37" s="22">
        <v>3</v>
      </c>
      <c r="E37" s="22">
        <v>9</v>
      </c>
      <c r="F37" s="22">
        <v>6</v>
      </c>
      <c r="G37" s="22">
        <v>9</v>
      </c>
      <c r="H37" s="22">
        <v>6</v>
      </c>
      <c r="I37" s="22">
        <v>25</v>
      </c>
      <c r="J37" s="22">
        <v>13</v>
      </c>
      <c r="K37" s="22">
        <v>27</v>
      </c>
      <c r="L37" s="22">
        <v>14</v>
      </c>
      <c r="M37" s="22">
        <v>31</v>
      </c>
      <c r="N37" s="22">
        <v>15</v>
      </c>
      <c r="O37" s="22">
        <v>34</v>
      </c>
      <c r="P37" s="22">
        <v>17</v>
      </c>
      <c r="Q37" s="22">
        <v>37</v>
      </c>
      <c r="R37" s="22">
        <v>19</v>
      </c>
      <c r="S37" s="22">
        <v>40</v>
      </c>
      <c r="T37" s="22">
        <v>23</v>
      </c>
      <c r="U37" s="22">
        <v>33</v>
      </c>
      <c r="V37" s="22">
        <v>26</v>
      </c>
      <c r="W37" s="22">
        <v>36</v>
      </c>
      <c r="X37" s="22">
        <v>24</v>
      </c>
      <c r="Y37" s="13">
        <v>27</v>
      </c>
    </row>
    <row r="38" spans="1:25" ht="30" customHeight="1">
      <c r="A38" s="4" t="s">
        <v>107</v>
      </c>
      <c r="B38" s="7" t="s">
        <v>33</v>
      </c>
      <c r="C38" s="22" t="s">
        <v>108</v>
      </c>
      <c r="D38" s="22" t="s">
        <v>108</v>
      </c>
      <c r="E38" s="22" t="s">
        <v>108</v>
      </c>
      <c r="F38" s="22" t="s">
        <v>124</v>
      </c>
      <c r="G38" s="22" t="s">
        <v>108</v>
      </c>
      <c r="H38" s="22" t="s">
        <v>108</v>
      </c>
      <c r="I38" s="22" t="s">
        <v>108</v>
      </c>
      <c r="J38" s="22" t="s">
        <v>108</v>
      </c>
      <c r="K38" s="22" t="s">
        <v>108</v>
      </c>
      <c r="L38" s="22" t="s">
        <v>108</v>
      </c>
      <c r="M38" s="22">
        <v>301</v>
      </c>
      <c r="N38" s="22">
        <v>151</v>
      </c>
      <c r="O38" s="22">
        <v>328</v>
      </c>
      <c r="P38" s="22">
        <v>157</v>
      </c>
      <c r="Q38" s="22">
        <v>328</v>
      </c>
      <c r="R38" s="22">
        <v>132</v>
      </c>
      <c r="S38" s="22">
        <v>341</v>
      </c>
      <c r="T38" s="22">
        <v>105</v>
      </c>
      <c r="U38" s="22">
        <v>313</v>
      </c>
      <c r="V38" s="22">
        <v>126</v>
      </c>
      <c r="W38" s="22">
        <v>319</v>
      </c>
      <c r="X38" s="22">
        <v>112</v>
      </c>
      <c r="Y38" s="13">
        <v>28</v>
      </c>
    </row>
    <row r="39" spans="1:25" ht="30" customHeight="1">
      <c r="A39" s="4" t="s">
        <v>34</v>
      </c>
      <c r="B39" s="7" t="s">
        <v>23</v>
      </c>
      <c r="C39" s="22">
        <v>17</v>
      </c>
      <c r="D39" s="22">
        <v>12</v>
      </c>
      <c r="E39" s="22">
        <v>14</v>
      </c>
      <c r="F39" s="22">
        <v>8</v>
      </c>
      <c r="G39" s="22">
        <v>15</v>
      </c>
      <c r="H39" s="22">
        <v>12</v>
      </c>
      <c r="I39" s="22">
        <v>19</v>
      </c>
      <c r="J39" s="22">
        <v>12</v>
      </c>
      <c r="K39" s="22">
        <v>24</v>
      </c>
      <c r="L39" s="22">
        <v>12</v>
      </c>
      <c r="M39" s="22">
        <v>24</v>
      </c>
      <c r="N39" s="22">
        <v>16</v>
      </c>
      <c r="O39" s="22">
        <v>25</v>
      </c>
      <c r="P39" s="22">
        <v>16</v>
      </c>
      <c r="Q39" s="22">
        <v>42</v>
      </c>
      <c r="R39" s="22">
        <v>12</v>
      </c>
      <c r="S39" s="22">
        <v>48</v>
      </c>
      <c r="T39" s="22">
        <v>12</v>
      </c>
      <c r="U39" s="22">
        <v>45</v>
      </c>
      <c r="V39" s="22">
        <v>12</v>
      </c>
      <c r="W39" s="22">
        <v>45</v>
      </c>
      <c r="X39" s="22">
        <v>9</v>
      </c>
      <c r="Y39" s="13">
        <v>29</v>
      </c>
    </row>
    <row r="40" spans="1:25" ht="30" customHeight="1">
      <c r="A40" s="4" t="s">
        <v>35</v>
      </c>
      <c r="B40" s="7" t="s">
        <v>23</v>
      </c>
      <c r="C40" s="22">
        <v>7</v>
      </c>
      <c r="D40" s="22">
        <v>8</v>
      </c>
      <c r="E40" s="22">
        <v>5</v>
      </c>
      <c r="F40" s="22">
        <v>4</v>
      </c>
      <c r="G40" s="22">
        <v>5</v>
      </c>
      <c r="H40" s="22">
        <v>3</v>
      </c>
      <c r="I40" s="22">
        <v>6</v>
      </c>
      <c r="J40" s="22">
        <v>5</v>
      </c>
      <c r="K40" s="22">
        <v>6</v>
      </c>
      <c r="L40" s="22">
        <v>5</v>
      </c>
      <c r="M40" s="22">
        <v>5</v>
      </c>
      <c r="N40" s="22">
        <v>5</v>
      </c>
      <c r="O40" s="22">
        <v>5</v>
      </c>
      <c r="P40" s="22">
        <v>5</v>
      </c>
      <c r="Q40" s="22">
        <v>5</v>
      </c>
      <c r="R40" s="22">
        <v>4</v>
      </c>
      <c r="S40" s="22">
        <v>5</v>
      </c>
      <c r="T40" s="22">
        <v>3</v>
      </c>
      <c r="U40" s="22">
        <v>4</v>
      </c>
      <c r="V40" s="22">
        <v>2</v>
      </c>
      <c r="W40" s="22">
        <v>3</v>
      </c>
      <c r="X40" s="22">
        <v>1</v>
      </c>
      <c r="Y40" s="13">
        <v>30</v>
      </c>
    </row>
    <row r="41" spans="1:25" ht="30" customHeight="1">
      <c r="A41" s="4" t="s">
        <v>128</v>
      </c>
      <c r="B41" s="7" t="s">
        <v>33</v>
      </c>
      <c r="C41" s="19" t="s">
        <v>110</v>
      </c>
      <c r="D41" s="19" t="s">
        <v>110</v>
      </c>
      <c r="E41" s="19" t="s">
        <v>110</v>
      </c>
      <c r="F41" s="19" t="s">
        <v>110</v>
      </c>
      <c r="G41" s="19" t="s">
        <v>110</v>
      </c>
      <c r="H41" s="19" t="s">
        <v>110</v>
      </c>
      <c r="I41" s="19" t="s">
        <v>110</v>
      </c>
      <c r="J41" s="19" t="s">
        <v>110</v>
      </c>
      <c r="K41" s="19" t="s">
        <v>110</v>
      </c>
      <c r="L41" s="19" t="s">
        <v>110</v>
      </c>
      <c r="M41" s="19" t="s">
        <v>110</v>
      </c>
      <c r="N41" s="19" t="s">
        <v>110</v>
      </c>
      <c r="O41" s="29" t="s">
        <v>119</v>
      </c>
      <c r="P41" s="29" t="s">
        <v>119</v>
      </c>
      <c r="Q41" s="29" t="s">
        <v>119</v>
      </c>
      <c r="R41" s="29" t="s">
        <v>119</v>
      </c>
      <c r="S41" s="29" t="s">
        <v>119</v>
      </c>
      <c r="T41" s="29" t="s">
        <v>119</v>
      </c>
      <c r="U41" s="29" t="s">
        <v>119</v>
      </c>
      <c r="V41" s="29" t="s">
        <v>119</v>
      </c>
      <c r="W41" s="29" t="s">
        <v>110</v>
      </c>
      <c r="X41" s="29" t="s">
        <v>110</v>
      </c>
      <c r="Y41" s="13">
        <v>31</v>
      </c>
    </row>
    <row r="42" spans="1:25" ht="30" customHeight="1">
      <c r="A42" s="4" t="s">
        <v>126</v>
      </c>
      <c r="B42" s="7" t="s">
        <v>26</v>
      </c>
      <c r="C42" s="22">
        <v>2</v>
      </c>
      <c r="D42" s="22">
        <v>14</v>
      </c>
      <c r="E42" s="22">
        <v>3</v>
      </c>
      <c r="F42" s="22">
        <v>18</v>
      </c>
      <c r="G42" s="22">
        <v>3</v>
      </c>
      <c r="H42" s="22">
        <v>24</v>
      </c>
      <c r="I42" s="19" t="s">
        <v>110</v>
      </c>
      <c r="J42" s="19" t="s">
        <v>110</v>
      </c>
      <c r="K42" s="22">
        <v>1</v>
      </c>
      <c r="L42" s="22">
        <v>18</v>
      </c>
      <c r="M42" s="22">
        <v>2</v>
      </c>
      <c r="N42" s="22">
        <v>19</v>
      </c>
      <c r="O42" s="22">
        <v>2</v>
      </c>
      <c r="P42" s="22">
        <v>24</v>
      </c>
      <c r="Q42" s="22">
        <v>4</v>
      </c>
      <c r="R42" s="22">
        <v>26</v>
      </c>
      <c r="S42" s="22">
        <v>6</v>
      </c>
      <c r="T42" s="22">
        <v>23</v>
      </c>
      <c r="U42" s="22">
        <v>7</v>
      </c>
      <c r="V42" s="22">
        <v>23</v>
      </c>
      <c r="W42" s="22">
        <v>6</v>
      </c>
      <c r="X42" s="22">
        <v>29</v>
      </c>
      <c r="Y42" s="13">
        <v>32</v>
      </c>
    </row>
    <row r="43" spans="1:25" ht="30" customHeight="1">
      <c r="A43" s="4" t="s">
        <v>127</v>
      </c>
      <c r="B43" s="7" t="s">
        <v>23</v>
      </c>
      <c r="C43" s="19" t="s">
        <v>110</v>
      </c>
      <c r="D43" s="19" t="s">
        <v>110</v>
      </c>
      <c r="E43" s="19" t="s">
        <v>110</v>
      </c>
      <c r="F43" s="19" t="s">
        <v>110</v>
      </c>
      <c r="G43" s="23" t="s">
        <v>119</v>
      </c>
      <c r="H43" s="22">
        <v>10</v>
      </c>
      <c r="I43" s="22">
        <v>3</v>
      </c>
      <c r="J43" s="22">
        <v>18</v>
      </c>
      <c r="K43" s="22">
        <v>3</v>
      </c>
      <c r="L43" s="22">
        <v>18</v>
      </c>
      <c r="M43" s="22">
        <v>3</v>
      </c>
      <c r="N43" s="22">
        <v>18</v>
      </c>
      <c r="O43" s="22">
        <v>3</v>
      </c>
      <c r="P43" s="22">
        <v>20</v>
      </c>
      <c r="Q43" s="22">
        <v>3</v>
      </c>
      <c r="R43" s="22">
        <v>20</v>
      </c>
      <c r="S43" s="22">
        <v>30</v>
      </c>
      <c r="T43" s="22">
        <v>79</v>
      </c>
      <c r="U43" s="22">
        <v>26</v>
      </c>
      <c r="V43" s="22">
        <v>115</v>
      </c>
      <c r="W43" s="22">
        <v>38</v>
      </c>
      <c r="X43" s="22">
        <v>140</v>
      </c>
      <c r="Y43" s="13">
        <v>33</v>
      </c>
    </row>
    <row r="44" spans="1:25" ht="30" customHeight="1">
      <c r="A44" s="37" t="s">
        <v>152</v>
      </c>
      <c r="B44" s="7" t="s">
        <v>7</v>
      </c>
      <c r="C44" s="19" t="s">
        <v>110</v>
      </c>
      <c r="D44" s="38">
        <v>12</v>
      </c>
      <c r="E44" s="38">
        <v>5</v>
      </c>
      <c r="F44" s="38">
        <v>12</v>
      </c>
      <c r="G44" s="23">
        <v>6</v>
      </c>
      <c r="H44" s="22">
        <v>31</v>
      </c>
      <c r="I44" s="22">
        <v>5</v>
      </c>
      <c r="J44" s="22">
        <v>24</v>
      </c>
      <c r="K44" s="22">
        <v>7</v>
      </c>
      <c r="L44" s="22">
        <v>43</v>
      </c>
      <c r="M44" s="22">
        <v>10</v>
      </c>
      <c r="N44" s="22">
        <v>24</v>
      </c>
      <c r="O44" s="22">
        <v>4</v>
      </c>
      <c r="P44" s="22">
        <v>69</v>
      </c>
      <c r="Q44" s="22">
        <v>7</v>
      </c>
      <c r="R44" s="22">
        <v>43</v>
      </c>
      <c r="S44" s="22">
        <v>14</v>
      </c>
      <c r="T44" s="22">
        <v>50</v>
      </c>
      <c r="U44" s="22">
        <v>10</v>
      </c>
      <c r="V44" s="22">
        <v>29</v>
      </c>
      <c r="W44" s="22">
        <v>7</v>
      </c>
      <c r="X44" s="22">
        <v>71</v>
      </c>
      <c r="Y44" s="13"/>
    </row>
    <row r="45" spans="1:25" ht="30" customHeight="1">
      <c r="A45" s="25" t="s">
        <v>36</v>
      </c>
      <c r="B45" s="2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3"/>
    </row>
    <row r="46" spans="1:25" ht="30" customHeight="1">
      <c r="A46" s="4" t="s">
        <v>37</v>
      </c>
      <c r="B46" s="7" t="s">
        <v>23</v>
      </c>
      <c r="C46" s="22">
        <v>5749</v>
      </c>
      <c r="D46" s="22">
        <v>4170</v>
      </c>
      <c r="E46" s="22">
        <v>5744</v>
      </c>
      <c r="F46" s="22">
        <v>4200</v>
      </c>
      <c r="G46" s="22">
        <v>5833</v>
      </c>
      <c r="H46" s="22">
        <v>4273</v>
      </c>
      <c r="I46" s="22">
        <v>6448</v>
      </c>
      <c r="J46" s="22">
        <v>4862</v>
      </c>
      <c r="K46" s="22">
        <v>6923</v>
      </c>
      <c r="L46" s="22">
        <v>5242</v>
      </c>
      <c r="M46" s="22">
        <v>7153</v>
      </c>
      <c r="N46" s="22">
        <v>5353</v>
      </c>
      <c r="O46" s="22">
        <v>7171</v>
      </c>
      <c r="P46" s="22">
        <v>5376</v>
      </c>
      <c r="Q46" s="22">
        <v>7178</v>
      </c>
      <c r="R46" s="22">
        <v>5417</v>
      </c>
      <c r="S46" s="22">
        <v>7349</v>
      </c>
      <c r="T46" s="22">
        <v>5531</v>
      </c>
      <c r="U46" s="22">
        <v>7448</v>
      </c>
      <c r="V46" s="22">
        <v>5608</v>
      </c>
      <c r="W46" s="22">
        <v>7501</v>
      </c>
      <c r="X46" s="22">
        <v>5588</v>
      </c>
      <c r="Y46" s="13">
        <v>34</v>
      </c>
    </row>
    <row r="47" spans="1:25" ht="30" customHeight="1">
      <c r="A47" s="4" t="s">
        <v>38</v>
      </c>
      <c r="B47" s="7" t="s">
        <v>39</v>
      </c>
      <c r="C47" s="30" t="e">
        <f>(C46-#REF!)/#REF!*1000</f>
        <v>#REF!</v>
      </c>
      <c r="D47" s="30" t="e">
        <f>(D46-#REF!)/#REF!*1000</f>
        <v>#REF!</v>
      </c>
      <c r="E47" s="30">
        <f>(5744-5749)/5749*1000</f>
        <v>-0.86971647242998784</v>
      </c>
      <c r="F47" s="30">
        <f>(4200-4170)/4170*1000</f>
        <v>7.1942446043165473</v>
      </c>
      <c r="G47" s="30">
        <f>(5833-5744)/5744*1000</f>
        <v>15.494428969359332</v>
      </c>
      <c r="H47" s="30">
        <f>(4273-4200)/4200*1000</f>
        <v>17.380952380952383</v>
      </c>
      <c r="I47" s="30">
        <f>(6448-5833)/5833*1000</f>
        <v>105.43459626264358</v>
      </c>
      <c r="J47" s="30">
        <f>(4862-4273)/4273*1000</f>
        <v>137.84226538731571</v>
      </c>
      <c r="K47" s="30">
        <f>(6923-6448)/6448*1000</f>
        <v>73.66625310173697</v>
      </c>
      <c r="L47" s="30">
        <f>(5242-4862)/4862*1000</f>
        <v>78.157136980666394</v>
      </c>
      <c r="M47" s="30">
        <f>(7153-6923)/6923*1000</f>
        <v>33.222591362126245</v>
      </c>
      <c r="N47" s="30">
        <f>(5353-5242)/5242*1000</f>
        <v>21.175123998473868</v>
      </c>
      <c r="O47" s="30">
        <v>2.52</v>
      </c>
      <c r="P47" s="30">
        <v>4.3</v>
      </c>
      <c r="Q47" s="30">
        <v>0.98</v>
      </c>
      <c r="R47" s="30">
        <v>7.6</v>
      </c>
      <c r="S47" s="30">
        <v>23.82</v>
      </c>
      <c r="T47" s="30">
        <v>21.04</v>
      </c>
      <c r="U47" s="30">
        <v>13.47</v>
      </c>
      <c r="V47" s="30">
        <v>13.92</v>
      </c>
      <c r="W47" s="30">
        <v>7.12</v>
      </c>
      <c r="X47" s="30">
        <v>-3.57</v>
      </c>
      <c r="Y47" s="13">
        <v>35</v>
      </c>
    </row>
    <row r="48" spans="1:25" ht="30" customHeight="1">
      <c r="A48" s="4" t="s">
        <v>40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5" ht="30" customHeight="1">
      <c r="A49" s="4" t="s">
        <v>131</v>
      </c>
      <c r="B49" s="7" t="s">
        <v>17</v>
      </c>
      <c r="C49" s="30">
        <f>772/C46*100</f>
        <v>13.428422334319013</v>
      </c>
      <c r="D49" s="30">
        <f>671/D46*100</f>
        <v>16.091127098321341</v>
      </c>
      <c r="E49" s="30">
        <f>773/E46*100</f>
        <v>13.457520891364902</v>
      </c>
      <c r="F49" s="30">
        <f>667/F46*100</f>
        <v>15.880952380952381</v>
      </c>
      <c r="G49" s="30">
        <f>778/G46*100</f>
        <v>13.337905023144181</v>
      </c>
      <c r="H49" s="30">
        <f>670/H46*100</f>
        <v>15.679850222326234</v>
      </c>
      <c r="I49" s="30">
        <f>825/I46*100</f>
        <v>12.794665012406947</v>
      </c>
      <c r="J49" s="30">
        <f>697/J46*100</f>
        <v>14.335664335664337</v>
      </c>
      <c r="K49" s="30">
        <f>863/K46*100</f>
        <v>12.465694063267369</v>
      </c>
      <c r="L49" s="30">
        <f>740/L46*100</f>
        <v>14.116749332315909</v>
      </c>
      <c r="M49" s="30">
        <f>851/M46*100</f>
        <v>11.89710610932476</v>
      </c>
      <c r="N49" s="30">
        <f>743/N46*100</f>
        <v>13.880067252008219</v>
      </c>
      <c r="O49" s="30">
        <v>11.57</v>
      </c>
      <c r="P49" s="30">
        <v>13.78</v>
      </c>
      <c r="Q49" s="30">
        <v>11.73</v>
      </c>
      <c r="R49" s="30">
        <v>13.88</v>
      </c>
      <c r="S49" s="30">
        <v>11.46</v>
      </c>
      <c r="T49" s="30">
        <v>13.23</v>
      </c>
      <c r="U49" s="30">
        <v>10.99</v>
      </c>
      <c r="V49" s="30">
        <v>12.62</v>
      </c>
      <c r="W49" s="30">
        <v>10.99</v>
      </c>
      <c r="X49" s="30">
        <v>12.81</v>
      </c>
      <c r="Y49" s="13">
        <v>36</v>
      </c>
    </row>
    <row r="50" spans="1:25" ht="30" customHeight="1">
      <c r="A50" s="4" t="s">
        <v>132</v>
      </c>
      <c r="B50" s="7" t="s">
        <v>17</v>
      </c>
      <c r="C50" s="30">
        <f>4484/C46*100</f>
        <v>77.996173247521313</v>
      </c>
      <c r="D50" s="30">
        <f>3034/D46*100</f>
        <v>72.757793764988008</v>
      </c>
      <c r="E50" s="30">
        <f>4489/E46*100</f>
        <v>78.151114206128142</v>
      </c>
      <c r="F50" s="30">
        <f>3077/F46*100</f>
        <v>73.261904761904759</v>
      </c>
      <c r="G50" s="30">
        <f>4549/G46*100</f>
        <v>77.987313560774908</v>
      </c>
      <c r="H50" s="30">
        <f>3133/H46*100</f>
        <v>73.320851860519539</v>
      </c>
      <c r="I50" s="30">
        <f>5074/I46*100</f>
        <v>78.691066997518604</v>
      </c>
      <c r="J50" s="30">
        <f>3660/J46*100</f>
        <v>75.277663512957631</v>
      </c>
      <c r="K50" s="30">
        <f>5475/K46*100</f>
        <v>79.084212046800516</v>
      </c>
      <c r="L50" s="30">
        <f>3953/L46*100</f>
        <v>75.410148798168635</v>
      </c>
      <c r="M50" s="30">
        <f>5693/M46*100</f>
        <v>79.588983643226612</v>
      </c>
      <c r="N50" s="30">
        <f>4035/N46*100</f>
        <v>75.378292546235755</v>
      </c>
      <c r="O50" s="30">
        <v>79.42</v>
      </c>
      <c r="P50" s="30">
        <v>75.34</v>
      </c>
      <c r="Q50" s="30">
        <v>78.77</v>
      </c>
      <c r="R50" s="30">
        <v>74.95</v>
      </c>
      <c r="S50" s="30">
        <v>78.73</v>
      </c>
      <c r="T50" s="30">
        <v>75.2</v>
      </c>
      <c r="U50" s="30">
        <v>78.52</v>
      </c>
      <c r="V50" s="30">
        <v>75.14</v>
      </c>
      <c r="W50" s="30">
        <v>77.680000000000007</v>
      </c>
      <c r="X50" s="30">
        <v>74.19</v>
      </c>
      <c r="Y50" s="13">
        <v>37</v>
      </c>
    </row>
    <row r="51" spans="1:25" ht="30" customHeight="1">
      <c r="A51" s="4" t="s">
        <v>133</v>
      </c>
      <c r="B51" s="7" t="s">
        <v>17</v>
      </c>
      <c r="C51" s="30">
        <f>493/C46*100</f>
        <v>8.57540441815968</v>
      </c>
      <c r="D51" s="30">
        <f>465/D46*100</f>
        <v>11.151079136690647</v>
      </c>
      <c r="E51" s="30">
        <f>482/E46*100</f>
        <v>8.3913649025069628</v>
      </c>
      <c r="F51" s="30">
        <f>456/F46*100</f>
        <v>10.857142857142858</v>
      </c>
      <c r="G51" s="30">
        <f>506/G46*100</f>
        <v>8.6747814160809185</v>
      </c>
      <c r="H51" s="30">
        <f>470/H46*100</f>
        <v>10.999297917154225</v>
      </c>
      <c r="I51" s="30">
        <f>549/I46*100</f>
        <v>8.5142679900744422</v>
      </c>
      <c r="J51" s="30">
        <f>505/J46*100</f>
        <v>10.386672151378033</v>
      </c>
      <c r="K51" s="30">
        <f>585/K46*100</f>
        <v>8.450093889932111</v>
      </c>
      <c r="L51" s="30">
        <f>549/L46*100</f>
        <v>10.473101869515453</v>
      </c>
      <c r="M51" s="30">
        <f>609/M46*100</f>
        <v>8.5139102474486243</v>
      </c>
      <c r="N51" s="30">
        <f>575/N46*100</f>
        <v>10.741640201756026</v>
      </c>
      <c r="O51" s="30">
        <v>9.01</v>
      </c>
      <c r="P51" s="30">
        <v>10.88</v>
      </c>
      <c r="Q51" s="30">
        <v>9.5</v>
      </c>
      <c r="R51" s="30">
        <v>11.17</v>
      </c>
      <c r="S51" s="30">
        <v>9.81</v>
      </c>
      <c r="T51" s="30">
        <v>11.57</v>
      </c>
      <c r="U51" s="30">
        <v>10.49</v>
      </c>
      <c r="V51" s="30">
        <v>12.24</v>
      </c>
      <c r="W51" s="30">
        <v>11.33</v>
      </c>
      <c r="X51" s="30">
        <v>12.99</v>
      </c>
      <c r="Y51" s="13">
        <v>38</v>
      </c>
    </row>
    <row r="52" spans="1:25" ht="30" customHeight="1">
      <c r="A52" s="4" t="s">
        <v>41</v>
      </c>
      <c r="B52" s="7" t="s">
        <v>23</v>
      </c>
      <c r="C52" s="22">
        <v>60</v>
      </c>
      <c r="D52" s="22">
        <v>47</v>
      </c>
      <c r="E52" s="22">
        <v>56</v>
      </c>
      <c r="F52" s="22">
        <v>43</v>
      </c>
      <c r="G52" s="22">
        <v>71</v>
      </c>
      <c r="H52" s="22">
        <v>61</v>
      </c>
      <c r="I52" s="22">
        <v>77</v>
      </c>
      <c r="J52" s="22">
        <v>77</v>
      </c>
      <c r="K52" s="22">
        <v>77</v>
      </c>
      <c r="L52" s="22">
        <v>76</v>
      </c>
      <c r="M52" s="22">
        <v>80</v>
      </c>
      <c r="N52" s="22">
        <v>93</v>
      </c>
      <c r="O52" s="22">
        <v>82</v>
      </c>
      <c r="P52" s="22">
        <v>83</v>
      </c>
      <c r="Q52" s="22">
        <v>92</v>
      </c>
      <c r="R52" s="22">
        <v>72</v>
      </c>
      <c r="S52" s="22">
        <v>79</v>
      </c>
      <c r="T52" s="22">
        <v>60</v>
      </c>
      <c r="U52" s="22">
        <v>73</v>
      </c>
      <c r="V52" s="22">
        <v>60</v>
      </c>
      <c r="W52" s="22">
        <v>80</v>
      </c>
      <c r="X52" s="22">
        <v>66</v>
      </c>
      <c r="Y52" s="13">
        <v>39</v>
      </c>
    </row>
    <row r="53" spans="1:25" ht="30" customHeight="1">
      <c r="A53" s="4" t="s">
        <v>42</v>
      </c>
      <c r="B53" s="7" t="s">
        <v>39</v>
      </c>
      <c r="C53" s="30">
        <v>10.53</v>
      </c>
      <c r="D53" s="30">
        <v>11.36</v>
      </c>
      <c r="E53" s="30">
        <v>9.75</v>
      </c>
      <c r="F53" s="30">
        <v>10.27</v>
      </c>
      <c r="G53" s="30">
        <v>12.27</v>
      </c>
      <c r="H53" s="30">
        <v>14.4</v>
      </c>
      <c r="I53" s="30">
        <v>12.54</v>
      </c>
      <c r="J53" s="30">
        <v>16.86</v>
      </c>
      <c r="K53" s="30">
        <v>11.52</v>
      </c>
      <c r="L53" s="30">
        <v>15.04</v>
      </c>
      <c r="M53" s="30">
        <v>11.37</v>
      </c>
      <c r="N53" s="30">
        <v>17.559999999999999</v>
      </c>
      <c r="O53" s="30">
        <v>11.45</v>
      </c>
      <c r="P53" s="30">
        <v>15.47</v>
      </c>
      <c r="Q53" s="30">
        <v>12.82</v>
      </c>
      <c r="R53" s="30">
        <v>13.34</v>
      </c>
      <c r="S53" s="30">
        <v>10.91</v>
      </c>
      <c r="T53" s="30">
        <v>10.96</v>
      </c>
      <c r="U53" s="30">
        <v>9.8699999999999992</v>
      </c>
      <c r="V53" s="30">
        <v>10.77</v>
      </c>
      <c r="W53" s="30">
        <v>10.7</v>
      </c>
      <c r="X53" s="30">
        <v>11.79</v>
      </c>
      <c r="Y53" s="13">
        <v>40</v>
      </c>
    </row>
    <row r="54" spans="1:25" ht="30" customHeight="1">
      <c r="A54" s="4" t="s">
        <v>43</v>
      </c>
      <c r="B54" s="7" t="s">
        <v>23</v>
      </c>
      <c r="C54" s="22">
        <v>30</v>
      </c>
      <c r="D54" s="22">
        <v>16</v>
      </c>
      <c r="E54" s="22">
        <v>28</v>
      </c>
      <c r="F54" s="22">
        <v>20</v>
      </c>
      <c r="G54" s="22">
        <v>32</v>
      </c>
      <c r="H54" s="22">
        <v>17</v>
      </c>
      <c r="I54" s="22">
        <v>27</v>
      </c>
      <c r="J54" s="22">
        <v>12</v>
      </c>
      <c r="K54" s="22">
        <v>38</v>
      </c>
      <c r="L54" s="22">
        <v>25</v>
      </c>
      <c r="M54" s="22">
        <v>39</v>
      </c>
      <c r="N54" s="22">
        <v>24</v>
      </c>
      <c r="O54" s="22">
        <v>32</v>
      </c>
      <c r="P54" s="22">
        <v>22</v>
      </c>
      <c r="Q54" s="22">
        <v>31</v>
      </c>
      <c r="R54" s="22">
        <v>24</v>
      </c>
      <c r="S54" s="22">
        <v>48</v>
      </c>
      <c r="T54" s="22">
        <v>16</v>
      </c>
      <c r="U54" s="22">
        <v>50</v>
      </c>
      <c r="V54" s="22">
        <v>14</v>
      </c>
      <c r="W54" s="22">
        <v>42</v>
      </c>
      <c r="X54" s="22">
        <v>16</v>
      </c>
      <c r="Y54" s="13">
        <v>41</v>
      </c>
    </row>
    <row r="55" spans="1:25" ht="30" customHeight="1">
      <c r="A55" s="4" t="s">
        <v>44</v>
      </c>
      <c r="B55" s="7" t="s">
        <v>39</v>
      </c>
      <c r="C55" s="30">
        <v>5.22</v>
      </c>
      <c r="D55" s="30">
        <v>3.84</v>
      </c>
      <c r="E55" s="30">
        <v>4.87</v>
      </c>
      <c r="F55" s="30">
        <v>4.76</v>
      </c>
      <c r="G55" s="30">
        <v>5.49</v>
      </c>
      <c r="H55" s="30">
        <v>3.98</v>
      </c>
      <c r="I55" s="30">
        <v>4.1900000000000004</v>
      </c>
      <c r="J55" s="30">
        <v>2.4700000000000002</v>
      </c>
      <c r="K55" s="30">
        <v>5.49</v>
      </c>
      <c r="L55" s="30">
        <v>4.7699999999999996</v>
      </c>
      <c r="M55" s="30">
        <f>M54/M46*1000</f>
        <v>5.452257793932616</v>
      </c>
      <c r="N55" s="30">
        <f>N54/N46*1000</f>
        <v>4.4834672146459926</v>
      </c>
      <c r="O55" s="30">
        <v>4.47</v>
      </c>
      <c r="P55" s="30">
        <v>4.0999999999999996</v>
      </c>
      <c r="Q55" s="30">
        <v>4.32</v>
      </c>
      <c r="R55" s="30">
        <v>4.45</v>
      </c>
      <c r="S55" s="30">
        <v>6.63</v>
      </c>
      <c r="T55" s="30">
        <v>2.92</v>
      </c>
      <c r="U55" s="30">
        <v>6.71</v>
      </c>
      <c r="V55" s="30">
        <v>2.5</v>
      </c>
      <c r="W55" s="30">
        <v>5.62</v>
      </c>
      <c r="X55" s="30">
        <v>2.86</v>
      </c>
      <c r="Y55" s="13">
        <v>42</v>
      </c>
    </row>
    <row r="56" spans="1:25" ht="30" customHeight="1">
      <c r="A56" s="4" t="s">
        <v>45</v>
      </c>
      <c r="B56" s="7" t="s">
        <v>23</v>
      </c>
      <c r="C56" s="22">
        <v>640</v>
      </c>
      <c r="D56" s="22">
        <v>305</v>
      </c>
      <c r="E56" s="22">
        <v>544</v>
      </c>
      <c r="F56" s="22">
        <v>317</v>
      </c>
      <c r="G56" s="22">
        <v>541</v>
      </c>
      <c r="H56" s="22">
        <v>291</v>
      </c>
      <c r="I56" s="22">
        <v>1037</v>
      </c>
      <c r="J56" s="22">
        <v>751</v>
      </c>
      <c r="K56" s="22">
        <v>871</v>
      </c>
      <c r="L56" s="22">
        <v>550</v>
      </c>
      <c r="M56" s="22">
        <v>794</v>
      </c>
      <c r="N56" s="22">
        <v>427</v>
      </c>
      <c r="O56" s="22">
        <v>676</v>
      </c>
      <c r="P56" s="22">
        <v>377</v>
      </c>
      <c r="Q56" s="22">
        <v>615</v>
      </c>
      <c r="R56" s="22">
        <v>330</v>
      </c>
      <c r="S56" s="22">
        <v>754</v>
      </c>
      <c r="T56" s="22">
        <v>397</v>
      </c>
      <c r="U56" s="22">
        <v>750</v>
      </c>
      <c r="V56" s="22">
        <v>403</v>
      </c>
      <c r="W56" s="22">
        <v>661</v>
      </c>
      <c r="X56" s="22">
        <v>356</v>
      </c>
      <c r="Y56" s="13">
        <v>43</v>
      </c>
    </row>
    <row r="57" spans="1:25" ht="30" customHeight="1">
      <c r="A57" s="4" t="s">
        <v>46</v>
      </c>
      <c r="B57" s="7" t="s">
        <v>23</v>
      </c>
      <c r="C57" s="22">
        <v>571</v>
      </c>
      <c r="D57" s="22">
        <v>271</v>
      </c>
      <c r="E57" s="22">
        <v>577</v>
      </c>
      <c r="F57" s="22">
        <v>310</v>
      </c>
      <c r="G57" s="22">
        <v>491</v>
      </c>
      <c r="H57" s="22">
        <v>262</v>
      </c>
      <c r="I57" s="22">
        <v>472</v>
      </c>
      <c r="J57" s="22">
        <v>227</v>
      </c>
      <c r="K57" s="22">
        <v>437</v>
      </c>
      <c r="L57" s="22">
        <v>219</v>
      </c>
      <c r="M57" s="22">
        <v>605</v>
      </c>
      <c r="N57" s="22">
        <v>385</v>
      </c>
      <c r="O57" s="22">
        <v>708</v>
      </c>
      <c r="P57" s="22">
        <v>415</v>
      </c>
      <c r="Q57" s="22">
        <v>669</v>
      </c>
      <c r="R57" s="22">
        <v>337</v>
      </c>
      <c r="S57" s="22">
        <v>614</v>
      </c>
      <c r="T57" s="22">
        <v>327</v>
      </c>
      <c r="U57" s="22">
        <v>674</v>
      </c>
      <c r="V57" s="22">
        <v>372</v>
      </c>
      <c r="W57" s="22">
        <v>646</v>
      </c>
      <c r="X57" s="22">
        <v>426</v>
      </c>
      <c r="Y57" s="13">
        <v>44</v>
      </c>
    </row>
    <row r="58" spans="1:25" ht="30" customHeight="1">
      <c r="A58" s="9" t="s">
        <v>47</v>
      </c>
      <c r="B58" s="8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5" ht="30" customHeight="1">
      <c r="A59" s="4" t="s">
        <v>48</v>
      </c>
      <c r="B59" s="7" t="s">
        <v>49</v>
      </c>
      <c r="C59" s="22">
        <v>1612</v>
      </c>
      <c r="D59" s="22">
        <v>1047</v>
      </c>
      <c r="E59" s="22">
        <v>1643</v>
      </c>
      <c r="F59" s="22">
        <v>1054</v>
      </c>
      <c r="G59" s="22">
        <v>1680</v>
      </c>
      <c r="H59" s="22">
        <v>1082</v>
      </c>
      <c r="I59" s="22">
        <v>1901</v>
      </c>
      <c r="J59" s="22">
        <v>1282</v>
      </c>
      <c r="K59" s="22">
        <v>2096</v>
      </c>
      <c r="L59" s="22">
        <v>1355</v>
      </c>
      <c r="M59" s="22">
        <v>2196</v>
      </c>
      <c r="N59" s="22">
        <v>1395</v>
      </c>
      <c r="O59" s="22">
        <v>2200</v>
      </c>
      <c r="P59" s="22">
        <v>1425</v>
      </c>
      <c r="Q59" s="22">
        <v>2179</v>
      </c>
      <c r="R59" s="22">
        <v>1446</v>
      </c>
      <c r="S59" s="22">
        <v>2280</v>
      </c>
      <c r="T59" s="22">
        <v>1496</v>
      </c>
      <c r="U59" s="22">
        <v>2312</v>
      </c>
      <c r="V59" s="22">
        <v>1507</v>
      </c>
      <c r="W59" s="22">
        <v>2383</v>
      </c>
      <c r="X59" s="22">
        <v>1493</v>
      </c>
      <c r="Y59" s="13">
        <v>45</v>
      </c>
    </row>
    <row r="60" spans="1:25" ht="30" customHeight="1">
      <c r="A60" s="4" t="s">
        <v>50</v>
      </c>
      <c r="B60" s="7" t="s">
        <v>49</v>
      </c>
      <c r="C60" s="22">
        <v>2914</v>
      </c>
      <c r="D60" s="22">
        <v>1869</v>
      </c>
      <c r="E60" s="22">
        <v>2872</v>
      </c>
      <c r="F60" s="22">
        <v>1897</v>
      </c>
      <c r="G60" s="22">
        <v>2095</v>
      </c>
      <c r="H60" s="22">
        <v>1936</v>
      </c>
      <c r="I60" s="22">
        <v>3192</v>
      </c>
      <c r="J60" s="22">
        <v>2209</v>
      </c>
      <c r="K60" s="22">
        <v>3369</v>
      </c>
      <c r="L60" s="22">
        <v>2397</v>
      </c>
      <c r="M60" s="22">
        <v>3473</v>
      </c>
      <c r="N60" s="22">
        <v>2435</v>
      </c>
      <c r="O60" s="22">
        <v>3487</v>
      </c>
      <c r="P60" s="22">
        <v>2429</v>
      </c>
      <c r="Q60" s="22">
        <v>3477</v>
      </c>
      <c r="R60" s="22">
        <v>2436</v>
      </c>
      <c r="S60" s="22">
        <v>3523</v>
      </c>
      <c r="T60" s="22">
        <v>2505</v>
      </c>
      <c r="U60" s="22">
        <v>3574</v>
      </c>
      <c r="V60" s="22">
        <v>2549</v>
      </c>
      <c r="W60" s="22">
        <v>3534</v>
      </c>
      <c r="X60" s="22">
        <v>2533</v>
      </c>
      <c r="Y60" s="13">
        <v>46</v>
      </c>
    </row>
    <row r="61" spans="1:25" ht="30" customHeight="1">
      <c r="A61" s="4" t="s">
        <v>51</v>
      </c>
      <c r="B61" s="7" t="s">
        <v>49</v>
      </c>
      <c r="C61" s="22">
        <v>369</v>
      </c>
      <c r="D61" s="22">
        <v>161</v>
      </c>
      <c r="E61" s="22">
        <v>377</v>
      </c>
      <c r="F61" s="22">
        <v>175</v>
      </c>
      <c r="G61" s="22">
        <v>395</v>
      </c>
      <c r="H61" s="22">
        <v>187</v>
      </c>
      <c r="I61" s="22">
        <v>446</v>
      </c>
      <c r="J61" s="22">
        <v>259</v>
      </c>
      <c r="K61" s="22">
        <v>502</v>
      </c>
      <c r="L61" s="22">
        <v>317</v>
      </c>
      <c r="M61" s="22">
        <v>538</v>
      </c>
      <c r="N61" s="22">
        <v>341</v>
      </c>
      <c r="O61" s="22">
        <v>561</v>
      </c>
      <c r="P61" s="22">
        <v>348</v>
      </c>
      <c r="Q61" s="22">
        <v>588</v>
      </c>
      <c r="R61" s="22">
        <v>353</v>
      </c>
      <c r="S61" s="22">
        <v>606</v>
      </c>
      <c r="T61" s="22">
        <v>357</v>
      </c>
      <c r="U61" s="22">
        <v>646</v>
      </c>
      <c r="V61" s="22">
        <v>388</v>
      </c>
      <c r="W61" s="22">
        <v>658</v>
      </c>
      <c r="X61" s="22">
        <v>381</v>
      </c>
      <c r="Y61" s="13">
        <v>47</v>
      </c>
    </row>
    <row r="62" spans="1:25" ht="30" customHeight="1">
      <c r="A62" s="4" t="s">
        <v>52</v>
      </c>
      <c r="B62" s="7" t="s">
        <v>49</v>
      </c>
      <c r="C62" s="22">
        <v>82</v>
      </c>
      <c r="D62" s="22">
        <v>422</v>
      </c>
      <c r="E62" s="22">
        <v>79</v>
      </c>
      <c r="F62" s="22">
        <v>407</v>
      </c>
      <c r="G62" s="22">
        <v>75</v>
      </c>
      <c r="H62" s="22">
        <v>398</v>
      </c>
      <c r="I62" s="22">
        <v>84</v>
      </c>
      <c r="J62" s="22">
        <v>415</v>
      </c>
      <c r="K62" s="22">
        <v>93</v>
      </c>
      <c r="L62" s="22">
        <v>433</v>
      </c>
      <c r="M62" s="22">
        <v>95</v>
      </c>
      <c r="N62" s="22">
        <v>439</v>
      </c>
      <c r="O62" s="22">
        <v>93</v>
      </c>
      <c r="P62" s="22">
        <v>433</v>
      </c>
      <c r="Q62" s="22">
        <v>92</v>
      </c>
      <c r="R62" s="22">
        <v>430</v>
      </c>
      <c r="S62" s="22">
        <v>98</v>
      </c>
      <c r="T62" s="22">
        <v>441</v>
      </c>
      <c r="U62" s="22">
        <v>97</v>
      </c>
      <c r="V62" s="22">
        <v>456</v>
      </c>
      <c r="W62" s="22">
        <v>101</v>
      </c>
      <c r="X62" s="22">
        <v>463</v>
      </c>
      <c r="Y62" s="13">
        <v>48</v>
      </c>
    </row>
    <row r="63" spans="1:25" ht="30" customHeight="1">
      <c r="A63" s="4" t="s">
        <v>53</v>
      </c>
      <c r="B63" s="7" t="s">
        <v>49</v>
      </c>
      <c r="C63" s="22">
        <v>72</v>
      </c>
      <c r="D63" s="22">
        <v>43</v>
      </c>
      <c r="E63" s="22">
        <v>76</v>
      </c>
      <c r="F63" s="22">
        <v>51</v>
      </c>
      <c r="G63" s="22">
        <v>77</v>
      </c>
      <c r="H63" s="22">
        <v>52</v>
      </c>
      <c r="I63" s="22">
        <v>96</v>
      </c>
      <c r="J63" s="22">
        <v>59</v>
      </c>
      <c r="K63" s="22">
        <v>107</v>
      </c>
      <c r="L63" s="22">
        <v>62</v>
      </c>
      <c r="M63" s="22">
        <v>106</v>
      </c>
      <c r="N63" s="22">
        <v>71</v>
      </c>
      <c r="O63" s="22">
        <v>104</v>
      </c>
      <c r="P63" s="22">
        <v>74</v>
      </c>
      <c r="Q63" s="22">
        <v>111</v>
      </c>
      <c r="R63" s="22">
        <v>82</v>
      </c>
      <c r="S63" s="22">
        <v>123</v>
      </c>
      <c r="T63" s="22">
        <v>81</v>
      </c>
      <c r="U63" s="22">
        <v>131</v>
      </c>
      <c r="V63" s="22">
        <v>94</v>
      </c>
      <c r="W63" s="22">
        <v>133</v>
      </c>
      <c r="X63" s="22">
        <v>91</v>
      </c>
      <c r="Y63" s="13">
        <v>49</v>
      </c>
    </row>
    <row r="64" spans="1:25" ht="30" customHeight="1">
      <c r="A64" s="4" t="s">
        <v>54</v>
      </c>
      <c r="B64" s="7" t="s">
        <v>49</v>
      </c>
      <c r="C64" s="22">
        <v>34</v>
      </c>
      <c r="D64" s="22">
        <v>21</v>
      </c>
      <c r="E64" s="22">
        <v>34</v>
      </c>
      <c r="F64" s="22">
        <v>26</v>
      </c>
      <c r="G64" s="22">
        <v>38</v>
      </c>
      <c r="H64" s="22">
        <v>28</v>
      </c>
      <c r="I64" s="22">
        <v>48</v>
      </c>
      <c r="J64" s="22">
        <v>34</v>
      </c>
      <c r="K64" s="22">
        <v>54</v>
      </c>
      <c r="L64" s="22">
        <v>34</v>
      </c>
      <c r="M64" s="22">
        <v>49</v>
      </c>
      <c r="N64" s="22">
        <v>38</v>
      </c>
      <c r="O64" s="22">
        <v>48</v>
      </c>
      <c r="P64" s="22">
        <v>36</v>
      </c>
      <c r="Q64" s="22">
        <v>53</v>
      </c>
      <c r="R64" s="22">
        <v>41</v>
      </c>
      <c r="S64" s="22">
        <v>60</v>
      </c>
      <c r="T64" s="22">
        <v>40</v>
      </c>
      <c r="U64" s="22">
        <v>64</v>
      </c>
      <c r="V64" s="22">
        <v>48</v>
      </c>
      <c r="W64" s="22">
        <v>67</v>
      </c>
      <c r="X64" s="22">
        <v>52</v>
      </c>
      <c r="Y64" s="13">
        <v>50</v>
      </c>
    </row>
    <row r="65" spans="1:25" ht="30" customHeight="1">
      <c r="A65" s="4" t="s">
        <v>55</v>
      </c>
      <c r="B65" s="7" t="s">
        <v>49</v>
      </c>
      <c r="C65" s="22">
        <v>38</v>
      </c>
      <c r="D65" s="22">
        <v>22</v>
      </c>
      <c r="E65" s="22">
        <v>42</v>
      </c>
      <c r="F65" s="22">
        <v>25</v>
      </c>
      <c r="G65" s="22">
        <v>39</v>
      </c>
      <c r="H65" s="22">
        <v>24</v>
      </c>
      <c r="I65" s="22">
        <v>48</v>
      </c>
      <c r="J65" s="22">
        <v>25</v>
      </c>
      <c r="K65" s="22">
        <v>53</v>
      </c>
      <c r="L65" s="22">
        <v>28</v>
      </c>
      <c r="M65" s="22">
        <v>57</v>
      </c>
      <c r="N65" s="22">
        <v>33</v>
      </c>
      <c r="O65" s="22">
        <v>56</v>
      </c>
      <c r="P65" s="22">
        <v>38</v>
      </c>
      <c r="Q65" s="22">
        <v>58</v>
      </c>
      <c r="R65" s="22">
        <v>41</v>
      </c>
      <c r="S65" s="22">
        <v>63</v>
      </c>
      <c r="T65" s="22">
        <v>41</v>
      </c>
      <c r="U65" s="22">
        <v>67</v>
      </c>
      <c r="V65" s="22">
        <v>46</v>
      </c>
      <c r="W65" s="22">
        <v>66</v>
      </c>
      <c r="X65" s="22">
        <v>39</v>
      </c>
      <c r="Y65" s="13">
        <v>51</v>
      </c>
    </row>
    <row r="66" spans="1:25" ht="30" customHeight="1">
      <c r="A66" s="4" t="s">
        <v>56</v>
      </c>
      <c r="B66" s="7" t="s">
        <v>49</v>
      </c>
      <c r="C66" s="22">
        <v>84</v>
      </c>
      <c r="D66" s="22">
        <v>397</v>
      </c>
      <c r="E66" s="22">
        <v>87</v>
      </c>
      <c r="F66" s="22">
        <v>422</v>
      </c>
      <c r="G66" s="22">
        <v>87</v>
      </c>
      <c r="H66" s="22">
        <v>426</v>
      </c>
      <c r="I66" s="22">
        <v>92</v>
      </c>
      <c r="J66" s="22">
        <v>443</v>
      </c>
      <c r="K66" s="22">
        <v>92</v>
      </c>
      <c r="L66" s="22">
        <v>450</v>
      </c>
      <c r="M66" s="22">
        <v>94</v>
      </c>
      <c r="N66" s="22">
        <v>459</v>
      </c>
      <c r="O66" s="22">
        <v>96</v>
      </c>
      <c r="P66" s="22">
        <v>474</v>
      </c>
      <c r="Q66" s="22">
        <v>103</v>
      </c>
      <c r="R66" s="22">
        <v>484</v>
      </c>
      <c r="S66" s="22">
        <v>95</v>
      </c>
      <c r="T66" s="22">
        <v>479</v>
      </c>
      <c r="U66" s="22">
        <v>95</v>
      </c>
      <c r="V66" s="22">
        <v>494</v>
      </c>
      <c r="W66" s="22">
        <v>94</v>
      </c>
      <c r="X66" s="22">
        <v>506</v>
      </c>
      <c r="Y66" s="13">
        <v>52</v>
      </c>
    </row>
    <row r="67" spans="1:25" ht="30" customHeight="1">
      <c r="A67" s="37" t="s">
        <v>142</v>
      </c>
      <c r="B67" s="7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3"/>
    </row>
    <row r="68" spans="1:25" ht="30" customHeight="1">
      <c r="A68" s="37" t="s">
        <v>155</v>
      </c>
      <c r="B68" s="7" t="s">
        <v>7</v>
      </c>
      <c r="C68" s="22">
        <v>43</v>
      </c>
      <c r="D68" s="22">
        <v>24</v>
      </c>
      <c r="E68" s="22">
        <v>54</v>
      </c>
      <c r="F68" s="22">
        <v>35</v>
      </c>
      <c r="G68" s="22">
        <v>59</v>
      </c>
      <c r="H68" s="22">
        <v>39</v>
      </c>
      <c r="I68" s="22">
        <v>50</v>
      </c>
      <c r="J68" s="22">
        <v>36</v>
      </c>
      <c r="K68" s="22">
        <v>36</v>
      </c>
      <c r="L68" s="22">
        <v>30</v>
      </c>
      <c r="M68" s="22">
        <v>60</v>
      </c>
      <c r="N68" s="22">
        <v>45</v>
      </c>
      <c r="O68" s="22">
        <v>72</v>
      </c>
      <c r="P68" s="22">
        <v>54</v>
      </c>
      <c r="Q68" s="22">
        <v>67</v>
      </c>
      <c r="R68" s="22">
        <v>54</v>
      </c>
      <c r="S68" s="22">
        <v>58</v>
      </c>
      <c r="T68" s="22">
        <v>48</v>
      </c>
      <c r="U68" s="22">
        <v>82</v>
      </c>
      <c r="V68" s="22">
        <v>69</v>
      </c>
      <c r="W68" s="22">
        <v>67</v>
      </c>
      <c r="X68" s="22">
        <v>53</v>
      </c>
      <c r="Y68" s="13"/>
    </row>
    <row r="69" spans="1:25" ht="30" customHeight="1">
      <c r="A69" s="37" t="s">
        <v>146</v>
      </c>
      <c r="B69" s="7" t="s">
        <v>7</v>
      </c>
      <c r="C69" s="22">
        <v>1</v>
      </c>
      <c r="D69" s="22">
        <v>20</v>
      </c>
      <c r="E69" s="22">
        <v>2</v>
      </c>
      <c r="F69" s="22">
        <v>16</v>
      </c>
      <c r="G69" s="22">
        <v>3</v>
      </c>
      <c r="H69" s="22">
        <v>18</v>
      </c>
      <c r="I69" s="22">
        <v>4</v>
      </c>
      <c r="J69" s="22">
        <v>15</v>
      </c>
      <c r="K69" s="22">
        <v>4</v>
      </c>
      <c r="L69" s="22">
        <v>8</v>
      </c>
      <c r="M69" s="22">
        <v>2</v>
      </c>
      <c r="N69" s="22">
        <v>11</v>
      </c>
      <c r="O69" s="22">
        <v>1</v>
      </c>
      <c r="P69" s="22">
        <v>12</v>
      </c>
      <c r="Q69" s="22">
        <v>6</v>
      </c>
      <c r="R69" s="22">
        <v>10</v>
      </c>
      <c r="S69" s="22">
        <v>3</v>
      </c>
      <c r="T69" s="22">
        <v>8</v>
      </c>
      <c r="U69" s="22">
        <v>4</v>
      </c>
      <c r="V69" s="22">
        <v>11</v>
      </c>
      <c r="W69" s="22">
        <v>2</v>
      </c>
      <c r="X69" s="22">
        <v>11</v>
      </c>
      <c r="Y69" s="13"/>
    </row>
    <row r="70" spans="1:25" ht="30" customHeight="1">
      <c r="A70" s="37" t="s">
        <v>153</v>
      </c>
      <c r="B70" s="7" t="s">
        <v>7</v>
      </c>
      <c r="C70" s="22" t="s">
        <v>110</v>
      </c>
      <c r="D70" s="22" t="s">
        <v>110</v>
      </c>
      <c r="E70" s="22" t="s">
        <v>110</v>
      </c>
      <c r="F70" s="22">
        <v>5</v>
      </c>
      <c r="G70" s="29" t="s">
        <v>119</v>
      </c>
      <c r="H70" s="39">
        <v>5</v>
      </c>
      <c r="I70" s="29" t="s">
        <v>119</v>
      </c>
      <c r="J70" s="22">
        <v>3</v>
      </c>
      <c r="K70" s="22">
        <v>1</v>
      </c>
      <c r="L70" s="22">
        <v>3</v>
      </c>
      <c r="M70" s="29" t="s">
        <v>119</v>
      </c>
      <c r="N70" s="39">
        <v>6</v>
      </c>
      <c r="O70" s="29" t="s">
        <v>119</v>
      </c>
      <c r="P70" s="22">
        <v>7</v>
      </c>
      <c r="Q70" s="22">
        <v>1</v>
      </c>
      <c r="R70" s="22">
        <v>10</v>
      </c>
      <c r="S70" s="29" t="s">
        <v>119</v>
      </c>
      <c r="T70" s="22">
        <v>5</v>
      </c>
      <c r="U70" s="29" t="s">
        <v>119</v>
      </c>
      <c r="V70" s="22">
        <v>6</v>
      </c>
      <c r="W70" s="22" t="s">
        <v>110</v>
      </c>
      <c r="X70" s="22">
        <v>5</v>
      </c>
      <c r="Y70" s="13"/>
    </row>
    <row r="71" spans="1:25" ht="30" customHeight="1">
      <c r="A71" s="37" t="s">
        <v>143</v>
      </c>
      <c r="B71" s="7" t="s">
        <v>39</v>
      </c>
      <c r="C71" s="28">
        <v>17.7</v>
      </c>
      <c r="D71" s="28">
        <v>36.200000000000003</v>
      </c>
      <c r="E71" s="28">
        <v>23.96</v>
      </c>
      <c r="F71" s="28">
        <v>46.64</v>
      </c>
      <c r="G71" s="28">
        <v>27.08</v>
      </c>
      <c r="H71" s="28">
        <v>49.63</v>
      </c>
      <c r="I71" s="28">
        <v>22.34</v>
      </c>
      <c r="J71" s="28">
        <v>38.07</v>
      </c>
      <c r="K71" s="28">
        <v>18.010000000000002</v>
      </c>
      <c r="L71" s="28">
        <v>28.06</v>
      </c>
      <c r="M71" s="28">
        <v>21.9</v>
      </c>
      <c r="N71" s="28">
        <v>36.36</v>
      </c>
      <c r="O71" s="30">
        <v>28.21</v>
      </c>
      <c r="P71" s="30">
        <v>45.39</v>
      </c>
      <c r="Q71" s="30">
        <v>26.49</v>
      </c>
      <c r="R71" s="30">
        <v>42.49</v>
      </c>
      <c r="S71" s="30">
        <v>17.940000000000001</v>
      </c>
      <c r="T71" s="30">
        <v>30.59</v>
      </c>
      <c r="U71" s="30">
        <v>31.79</v>
      </c>
      <c r="V71" s="30">
        <v>52.61</v>
      </c>
      <c r="W71" s="30">
        <v>19.600000000000001</v>
      </c>
      <c r="X71" s="30">
        <v>34</v>
      </c>
      <c r="Y71" s="13"/>
    </row>
    <row r="72" spans="1:25" ht="30" customHeight="1">
      <c r="A72" s="37" t="s">
        <v>144</v>
      </c>
      <c r="B72" s="7" t="s">
        <v>145</v>
      </c>
      <c r="C72" s="28">
        <v>2.8</v>
      </c>
      <c r="D72" s="28">
        <v>4.3</v>
      </c>
      <c r="E72" s="28">
        <v>4.1500000000000004</v>
      </c>
      <c r="F72" s="28">
        <v>6.37</v>
      </c>
      <c r="G72" s="28">
        <v>4.5</v>
      </c>
      <c r="H72" s="28">
        <v>6.78</v>
      </c>
      <c r="I72" s="28">
        <v>2.95</v>
      </c>
      <c r="J72" s="28">
        <v>4.34</v>
      </c>
      <c r="K72" s="28">
        <v>3.66</v>
      </c>
      <c r="L72" s="28">
        <v>5.21</v>
      </c>
      <c r="M72" s="28">
        <v>5.26</v>
      </c>
      <c r="N72" s="28">
        <v>7.45</v>
      </c>
      <c r="O72" s="30">
        <v>6.03</v>
      </c>
      <c r="P72" s="30">
        <v>8.6300000000000008</v>
      </c>
      <c r="Q72" s="30">
        <v>8.0399999999999991</v>
      </c>
      <c r="R72" s="30">
        <v>11.51</v>
      </c>
      <c r="S72" s="30">
        <v>7.43</v>
      </c>
      <c r="T72" s="30">
        <v>10.52</v>
      </c>
      <c r="U72" s="30">
        <v>7.89</v>
      </c>
      <c r="V72" s="30">
        <v>11.08</v>
      </c>
      <c r="W72" s="30">
        <v>9.57</v>
      </c>
      <c r="X72" s="30">
        <v>13.38</v>
      </c>
      <c r="Y72" s="13"/>
    </row>
    <row r="73" spans="1:25" ht="30" customHeight="1">
      <c r="A73" s="37" t="s">
        <v>154</v>
      </c>
      <c r="B73" s="7" t="s">
        <v>145</v>
      </c>
      <c r="C73" s="28">
        <v>38.200000000000003</v>
      </c>
      <c r="D73" s="28">
        <v>13.7</v>
      </c>
      <c r="E73" s="28">
        <v>33.08</v>
      </c>
      <c r="F73" s="28">
        <v>8.58</v>
      </c>
      <c r="G73" s="28">
        <v>30.24</v>
      </c>
      <c r="H73" s="28">
        <v>10.28</v>
      </c>
      <c r="I73" s="28">
        <v>32</v>
      </c>
      <c r="J73" s="28">
        <v>17.47</v>
      </c>
      <c r="K73" s="28">
        <v>12.44</v>
      </c>
      <c r="L73" s="28">
        <v>8.43</v>
      </c>
      <c r="M73" s="28">
        <v>19.54</v>
      </c>
      <c r="N73" s="28">
        <v>11.76</v>
      </c>
      <c r="O73" s="30">
        <v>15.54</v>
      </c>
      <c r="P73" s="30">
        <v>10.25</v>
      </c>
      <c r="Q73" s="30">
        <v>26.99</v>
      </c>
      <c r="R73" s="30">
        <v>19.18</v>
      </c>
      <c r="S73" s="30">
        <v>26.01</v>
      </c>
      <c r="T73" s="30">
        <v>16.45</v>
      </c>
      <c r="U73" s="30">
        <v>20.73</v>
      </c>
      <c r="V73" s="30">
        <v>10.96</v>
      </c>
      <c r="W73" s="30">
        <v>30.63</v>
      </c>
      <c r="X73" s="30">
        <v>21.33</v>
      </c>
      <c r="Y73" s="13"/>
    </row>
    <row r="74" spans="1:25" ht="30" customHeight="1">
      <c r="A74" s="16" t="s">
        <v>57</v>
      </c>
      <c r="B74" s="17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5" ht="30" customHeight="1">
      <c r="A75" s="4" t="s">
        <v>129</v>
      </c>
      <c r="B75" s="8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1:25" ht="30" customHeight="1">
      <c r="A76" s="4" t="s">
        <v>58</v>
      </c>
      <c r="B76" s="7" t="s">
        <v>23</v>
      </c>
      <c r="C76" s="22">
        <v>285</v>
      </c>
      <c r="D76" s="22">
        <v>253</v>
      </c>
      <c r="E76" s="22">
        <v>285</v>
      </c>
      <c r="F76" s="22">
        <v>236</v>
      </c>
      <c r="G76" s="22">
        <v>264</v>
      </c>
      <c r="H76" s="22">
        <v>224</v>
      </c>
      <c r="I76" s="22">
        <v>258</v>
      </c>
      <c r="J76" s="22">
        <v>213</v>
      </c>
      <c r="K76" s="22">
        <v>265</v>
      </c>
      <c r="L76" s="22">
        <v>219</v>
      </c>
      <c r="M76" s="22">
        <v>259</v>
      </c>
      <c r="N76" s="22">
        <v>210</v>
      </c>
      <c r="O76" s="22">
        <v>253</v>
      </c>
      <c r="P76" s="22">
        <v>190</v>
      </c>
      <c r="Q76" s="22">
        <v>250</v>
      </c>
      <c r="R76" s="22">
        <v>205</v>
      </c>
      <c r="S76" s="22">
        <v>254</v>
      </c>
      <c r="T76" s="22">
        <v>220</v>
      </c>
      <c r="U76" s="22">
        <v>256</v>
      </c>
      <c r="V76" s="22">
        <v>226</v>
      </c>
      <c r="W76" s="22">
        <v>251</v>
      </c>
      <c r="X76" s="22">
        <v>219</v>
      </c>
      <c r="Y76" s="13">
        <v>53</v>
      </c>
    </row>
    <row r="77" spans="1:25" ht="30" customHeight="1">
      <c r="A77" s="4" t="s">
        <v>59</v>
      </c>
      <c r="B77" s="7" t="s">
        <v>23</v>
      </c>
      <c r="C77" s="22">
        <v>141</v>
      </c>
      <c r="D77" s="22">
        <v>152</v>
      </c>
      <c r="E77" s="22">
        <v>146</v>
      </c>
      <c r="F77" s="22">
        <v>134</v>
      </c>
      <c r="G77" s="22">
        <v>143</v>
      </c>
      <c r="H77" s="22">
        <v>130</v>
      </c>
      <c r="I77" s="22">
        <v>160</v>
      </c>
      <c r="J77" s="22">
        <v>128</v>
      </c>
      <c r="K77" s="22">
        <v>155</v>
      </c>
      <c r="L77" s="22">
        <v>128</v>
      </c>
      <c r="M77" s="22">
        <v>152</v>
      </c>
      <c r="N77" s="22">
        <v>120</v>
      </c>
      <c r="O77" s="22">
        <v>136</v>
      </c>
      <c r="P77" s="22">
        <v>123</v>
      </c>
      <c r="Q77" s="22">
        <v>142</v>
      </c>
      <c r="R77" s="22">
        <v>107</v>
      </c>
      <c r="S77" s="22">
        <v>128</v>
      </c>
      <c r="T77" s="22">
        <v>99</v>
      </c>
      <c r="U77" s="22">
        <v>132</v>
      </c>
      <c r="V77" s="22">
        <v>88</v>
      </c>
      <c r="W77" s="22">
        <v>126</v>
      </c>
      <c r="X77" s="22">
        <v>115</v>
      </c>
      <c r="Y77" s="13">
        <v>54</v>
      </c>
    </row>
    <row r="78" spans="1:25" ht="30" customHeight="1">
      <c r="A78" s="4" t="s">
        <v>60</v>
      </c>
      <c r="B78" s="7" t="s">
        <v>23</v>
      </c>
      <c r="C78" s="22">
        <v>171</v>
      </c>
      <c r="D78" s="22">
        <v>147</v>
      </c>
      <c r="E78" s="22">
        <v>163</v>
      </c>
      <c r="F78" s="22">
        <v>151</v>
      </c>
      <c r="G78" s="22">
        <v>187</v>
      </c>
      <c r="H78" s="22">
        <v>161</v>
      </c>
      <c r="I78" s="22">
        <v>197</v>
      </c>
      <c r="J78" s="22">
        <v>167</v>
      </c>
      <c r="K78" s="22">
        <v>201</v>
      </c>
      <c r="L78" s="22">
        <v>145</v>
      </c>
      <c r="M78" s="22">
        <v>192</v>
      </c>
      <c r="N78" s="22">
        <v>143</v>
      </c>
      <c r="O78" s="22">
        <v>208</v>
      </c>
      <c r="P78" s="22">
        <v>127</v>
      </c>
      <c r="Q78" s="22">
        <v>191</v>
      </c>
      <c r="R78" s="22">
        <v>133</v>
      </c>
      <c r="S78" s="22">
        <v>177</v>
      </c>
      <c r="T78" s="22">
        <v>127</v>
      </c>
      <c r="U78" s="22">
        <v>157</v>
      </c>
      <c r="V78" s="22">
        <v>128</v>
      </c>
      <c r="W78" s="22">
        <v>147</v>
      </c>
      <c r="X78" s="22">
        <v>110</v>
      </c>
      <c r="Y78" s="13">
        <v>55</v>
      </c>
    </row>
    <row r="79" spans="1:25" ht="30" customHeight="1">
      <c r="A79" s="4" t="s">
        <v>61</v>
      </c>
      <c r="B79" s="7" t="s">
        <v>23</v>
      </c>
      <c r="C79" s="19" t="s">
        <v>110</v>
      </c>
      <c r="D79" s="19" t="s">
        <v>110</v>
      </c>
      <c r="E79" s="19" t="s">
        <v>110</v>
      </c>
      <c r="F79" s="19" t="s">
        <v>110</v>
      </c>
      <c r="G79" s="19" t="s">
        <v>110</v>
      </c>
      <c r="H79" s="19" t="s">
        <v>110</v>
      </c>
      <c r="I79" s="19" t="s">
        <v>110</v>
      </c>
      <c r="J79" s="19" t="s">
        <v>110</v>
      </c>
      <c r="K79" s="19" t="s">
        <v>110</v>
      </c>
      <c r="L79" s="19" t="s">
        <v>110</v>
      </c>
      <c r="M79" s="19" t="s">
        <v>110</v>
      </c>
      <c r="N79" s="19" t="s">
        <v>110</v>
      </c>
      <c r="O79" s="29" t="s">
        <v>119</v>
      </c>
      <c r="P79" s="29" t="s">
        <v>119</v>
      </c>
      <c r="Q79" s="29" t="s">
        <v>119</v>
      </c>
      <c r="R79" s="29" t="s">
        <v>119</v>
      </c>
      <c r="S79" s="29" t="s">
        <v>119</v>
      </c>
      <c r="T79" s="29" t="s">
        <v>119</v>
      </c>
      <c r="U79" s="29" t="s">
        <v>119</v>
      </c>
      <c r="V79" s="29" t="s">
        <v>119</v>
      </c>
      <c r="W79" s="29" t="s">
        <v>119</v>
      </c>
      <c r="X79" s="29" t="s">
        <v>119</v>
      </c>
      <c r="Y79" s="13">
        <v>56</v>
      </c>
    </row>
    <row r="80" spans="1:25" ht="30" customHeight="1">
      <c r="A80" s="4" t="s">
        <v>62</v>
      </c>
      <c r="B80" s="8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13"/>
    </row>
    <row r="81" spans="1:26" ht="30" customHeight="1">
      <c r="A81" s="4" t="s">
        <v>58</v>
      </c>
      <c r="B81" s="7" t="s">
        <v>23</v>
      </c>
      <c r="C81" s="22">
        <v>37</v>
      </c>
      <c r="D81" s="22">
        <v>63</v>
      </c>
      <c r="E81" s="22">
        <v>36</v>
      </c>
      <c r="F81" s="22">
        <v>60</v>
      </c>
      <c r="G81" s="22">
        <v>36</v>
      </c>
      <c r="H81" s="22">
        <v>62</v>
      </c>
      <c r="I81" s="22">
        <v>33</v>
      </c>
      <c r="J81" s="22">
        <v>62</v>
      </c>
      <c r="K81" s="22">
        <v>36</v>
      </c>
      <c r="L81" s="22">
        <v>58</v>
      </c>
      <c r="M81" s="22">
        <v>34</v>
      </c>
      <c r="N81" s="22">
        <v>65</v>
      </c>
      <c r="O81" s="22">
        <v>31</v>
      </c>
      <c r="P81" s="22">
        <v>68</v>
      </c>
      <c r="Q81" s="22">
        <v>36</v>
      </c>
      <c r="R81" s="22">
        <v>63</v>
      </c>
      <c r="S81" s="22">
        <v>35</v>
      </c>
      <c r="T81" s="22">
        <v>68</v>
      </c>
      <c r="U81" s="22">
        <v>31</v>
      </c>
      <c r="V81" s="22">
        <v>65</v>
      </c>
      <c r="W81" s="22">
        <v>33</v>
      </c>
      <c r="X81" s="22">
        <v>66</v>
      </c>
      <c r="Y81" s="13">
        <v>57</v>
      </c>
    </row>
    <row r="82" spans="1:26" ht="30" customHeight="1">
      <c r="A82" s="4" t="s">
        <v>59</v>
      </c>
      <c r="B82" s="7" t="s">
        <v>23</v>
      </c>
      <c r="C82" s="22">
        <v>30</v>
      </c>
      <c r="D82" s="22">
        <v>19</v>
      </c>
      <c r="E82" s="22">
        <v>29</v>
      </c>
      <c r="F82" s="22">
        <v>22</v>
      </c>
      <c r="G82" s="22">
        <v>29</v>
      </c>
      <c r="H82" s="22">
        <v>23</v>
      </c>
      <c r="I82" s="22">
        <v>32</v>
      </c>
      <c r="J82" s="22">
        <v>22</v>
      </c>
      <c r="K82" s="22">
        <v>28</v>
      </c>
      <c r="L82" s="22">
        <v>30</v>
      </c>
      <c r="M82" s="22">
        <v>28</v>
      </c>
      <c r="N82" s="22">
        <v>29</v>
      </c>
      <c r="O82" s="22">
        <v>32</v>
      </c>
      <c r="P82" s="22">
        <v>25</v>
      </c>
      <c r="Q82" s="22">
        <v>30</v>
      </c>
      <c r="R82" s="22">
        <v>26</v>
      </c>
      <c r="S82" s="22">
        <v>28</v>
      </c>
      <c r="T82" s="22">
        <v>28</v>
      </c>
      <c r="U82" s="22">
        <v>30</v>
      </c>
      <c r="V82" s="22">
        <v>31</v>
      </c>
      <c r="W82" s="22">
        <v>29</v>
      </c>
      <c r="X82" s="22">
        <v>30</v>
      </c>
      <c r="Y82" s="13">
        <v>58</v>
      </c>
    </row>
    <row r="83" spans="1:26" ht="30" customHeight="1">
      <c r="A83" s="4" t="s">
        <v>60</v>
      </c>
      <c r="B83" s="7" t="s">
        <v>23</v>
      </c>
      <c r="C83" s="22">
        <v>18</v>
      </c>
      <c r="D83" s="22">
        <v>14</v>
      </c>
      <c r="E83" s="22">
        <v>20</v>
      </c>
      <c r="F83" s="22">
        <v>13</v>
      </c>
      <c r="G83" s="22">
        <v>21</v>
      </c>
      <c r="H83" s="22">
        <v>12</v>
      </c>
      <c r="I83" s="22">
        <v>18</v>
      </c>
      <c r="J83" s="22">
        <v>14</v>
      </c>
      <c r="K83" s="22">
        <v>19</v>
      </c>
      <c r="L83" s="22">
        <v>14</v>
      </c>
      <c r="M83" s="22">
        <v>21</v>
      </c>
      <c r="N83" s="22">
        <v>12</v>
      </c>
      <c r="O83" s="22">
        <v>21</v>
      </c>
      <c r="P83" s="22">
        <v>13</v>
      </c>
      <c r="Q83" s="22">
        <v>15</v>
      </c>
      <c r="R83" s="22">
        <v>18</v>
      </c>
      <c r="S83" s="22">
        <v>18</v>
      </c>
      <c r="T83" s="22">
        <v>16</v>
      </c>
      <c r="U83" s="22">
        <v>15</v>
      </c>
      <c r="V83" s="22">
        <v>18</v>
      </c>
      <c r="W83" s="22">
        <v>15</v>
      </c>
      <c r="X83" s="22">
        <v>19</v>
      </c>
      <c r="Y83" s="13">
        <v>59</v>
      </c>
    </row>
    <row r="84" spans="1:26" ht="30" customHeight="1">
      <c r="A84" s="4" t="s">
        <v>61</v>
      </c>
      <c r="B84" s="7" t="s">
        <v>23</v>
      </c>
      <c r="C84" s="19" t="s">
        <v>110</v>
      </c>
      <c r="D84" s="19" t="s">
        <v>110</v>
      </c>
      <c r="E84" s="19" t="s">
        <v>110</v>
      </c>
      <c r="F84" s="19" t="s">
        <v>110</v>
      </c>
      <c r="G84" s="19" t="s">
        <v>110</v>
      </c>
      <c r="H84" s="19" t="s">
        <v>110</v>
      </c>
      <c r="I84" s="19" t="s">
        <v>110</v>
      </c>
      <c r="J84" s="19" t="s">
        <v>110</v>
      </c>
      <c r="K84" s="19" t="s">
        <v>110</v>
      </c>
      <c r="L84" s="19" t="s">
        <v>110</v>
      </c>
      <c r="M84" s="19" t="s">
        <v>110</v>
      </c>
      <c r="N84" s="19" t="s">
        <v>110</v>
      </c>
      <c r="O84" s="29" t="s">
        <v>119</v>
      </c>
      <c r="P84" s="29" t="s">
        <v>119</v>
      </c>
      <c r="Q84" s="29" t="s">
        <v>119</v>
      </c>
      <c r="R84" s="29" t="s">
        <v>119</v>
      </c>
      <c r="S84" s="29" t="s">
        <v>119</v>
      </c>
      <c r="T84" s="29" t="s">
        <v>119</v>
      </c>
      <c r="U84" s="29" t="s">
        <v>119</v>
      </c>
      <c r="V84" s="29" t="s">
        <v>119</v>
      </c>
      <c r="W84" s="29" t="s">
        <v>119</v>
      </c>
      <c r="X84" s="29" t="s">
        <v>119</v>
      </c>
      <c r="Y84" s="13">
        <v>60</v>
      </c>
    </row>
    <row r="85" spans="1:26" ht="30" customHeight="1">
      <c r="A85" s="4" t="s">
        <v>63</v>
      </c>
      <c r="B85" s="7" t="s">
        <v>23</v>
      </c>
      <c r="C85" s="22">
        <v>62</v>
      </c>
      <c r="D85" s="22">
        <v>77</v>
      </c>
      <c r="E85" s="22">
        <v>97</v>
      </c>
      <c r="F85" s="22">
        <v>79</v>
      </c>
      <c r="G85" s="22">
        <v>115</v>
      </c>
      <c r="H85" s="22">
        <v>69</v>
      </c>
      <c r="I85" s="22">
        <v>107</v>
      </c>
      <c r="J85" s="22">
        <v>69</v>
      </c>
      <c r="K85" s="22">
        <v>111</v>
      </c>
      <c r="L85" s="22">
        <v>73</v>
      </c>
      <c r="M85" s="22">
        <v>122</v>
      </c>
      <c r="N85" s="22">
        <v>79</v>
      </c>
      <c r="O85" s="22">
        <v>115</v>
      </c>
      <c r="P85" s="22">
        <v>86</v>
      </c>
      <c r="Q85" s="22">
        <v>116</v>
      </c>
      <c r="R85" s="22">
        <v>90</v>
      </c>
      <c r="S85" s="22">
        <v>114</v>
      </c>
      <c r="T85" s="22">
        <v>93</v>
      </c>
      <c r="U85" s="22">
        <v>110</v>
      </c>
      <c r="V85" s="22">
        <v>82</v>
      </c>
      <c r="W85" s="22">
        <v>106</v>
      </c>
      <c r="X85" s="22">
        <v>83</v>
      </c>
      <c r="Y85" s="13">
        <v>61</v>
      </c>
    </row>
    <row r="86" spans="1:26" ht="30" customHeight="1">
      <c r="A86" s="4" t="s">
        <v>64</v>
      </c>
      <c r="B86" s="8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1:26" ht="30" customHeight="1">
      <c r="A87" s="4" t="s">
        <v>58</v>
      </c>
      <c r="B87" s="7" t="s">
        <v>23</v>
      </c>
      <c r="C87" s="19" t="s">
        <v>110</v>
      </c>
      <c r="D87" s="19" t="s">
        <v>110</v>
      </c>
      <c r="E87" s="19" t="s">
        <v>110</v>
      </c>
      <c r="F87" s="19" t="s">
        <v>110</v>
      </c>
      <c r="G87" s="19" t="s">
        <v>110</v>
      </c>
      <c r="H87" s="19" t="s">
        <v>110</v>
      </c>
      <c r="I87" s="19" t="s">
        <v>110</v>
      </c>
      <c r="J87" s="19" t="s">
        <v>110</v>
      </c>
      <c r="K87" s="19" t="s">
        <v>110</v>
      </c>
      <c r="L87" s="19" t="s">
        <v>110</v>
      </c>
      <c r="M87" s="19" t="s">
        <v>110</v>
      </c>
      <c r="N87" s="19" t="s">
        <v>110</v>
      </c>
      <c r="O87" s="29" t="s">
        <v>119</v>
      </c>
      <c r="P87" s="29" t="s">
        <v>119</v>
      </c>
      <c r="Q87" s="29" t="s">
        <v>119</v>
      </c>
      <c r="R87" s="29" t="s">
        <v>119</v>
      </c>
      <c r="S87" s="29" t="s">
        <v>119</v>
      </c>
      <c r="T87" s="29" t="s">
        <v>119</v>
      </c>
      <c r="U87" s="29" t="s">
        <v>119</v>
      </c>
      <c r="V87" s="29" t="s">
        <v>119</v>
      </c>
      <c r="W87" s="29" t="s">
        <v>119</v>
      </c>
      <c r="X87" s="29" t="s">
        <v>119</v>
      </c>
      <c r="Y87" s="13">
        <v>63</v>
      </c>
    </row>
    <row r="88" spans="1:26" ht="30" customHeight="1">
      <c r="A88" s="4" t="s">
        <v>59</v>
      </c>
      <c r="B88" s="7" t="s">
        <v>23</v>
      </c>
      <c r="C88" s="19" t="s">
        <v>110</v>
      </c>
      <c r="D88" s="19" t="s">
        <v>110</v>
      </c>
      <c r="E88" s="19" t="s">
        <v>110</v>
      </c>
      <c r="F88" s="19" t="s">
        <v>110</v>
      </c>
      <c r="G88" s="19" t="s">
        <v>110</v>
      </c>
      <c r="H88" s="19" t="s">
        <v>110</v>
      </c>
      <c r="I88" s="19" t="s">
        <v>110</v>
      </c>
      <c r="J88" s="19" t="s">
        <v>110</v>
      </c>
      <c r="K88" s="19" t="s">
        <v>110</v>
      </c>
      <c r="L88" s="19" t="s">
        <v>110</v>
      </c>
      <c r="M88" s="19" t="s">
        <v>110</v>
      </c>
      <c r="N88" s="19" t="s">
        <v>110</v>
      </c>
      <c r="O88" s="29" t="s">
        <v>119</v>
      </c>
      <c r="P88" s="29" t="s">
        <v>119</v>
      </c>
      <c r="Q88" s="29" t="s">
        <v>119</v>
      </c>
      <c r="R88" s="29" t="s">
        <v>119</v>
      </c>
      <c r="S88" s="29" t="s">
        <v>119</v>
      </c>
      <c r="T88" s="29" t="s">
        <v>119</v>
      </c>
      <c r="U88" s="29" t="s">
        <v>119</v>
      </c>
      <c r="V88" s="29" t="s">
        <v>119</v>
      </c>
      <c r="W88" s="29" t="s">
        <v>119</v>
      </c>
      <c r="X88" s="29" t="s">
        <v>119</v>
      </c>
      <c r="Y88" s="13">
        <v>64</v>
      </c>
    </row>
    <row r="89" spans="1:26" ht="30" customHeight="1">
      <c r="A89" s="4" t="s">
        <v>65</v>
      </c>
      <c r="B89" s="8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13"/>
    </row>
    <row r="90" spans="1:26" ht="30" customHeight="1">
      <c r="A90" s="4" t="s">
        <v>58</v>
      </c>
      <c r="B90" s="7" t="s">
        <v>23</v>
      </c>
      <c r="C90" s="22" t="s">
        <v>110</v>
      </c>
      <c r="D90" s="22" t="s">
        <v>110</v>
      </c>
      <c r="E90" s="22" t="s">
        <v>110</v>
      </c>
      <c r="F90" s="22" t="s">
        <v>110</v>
      </c>
      <c r="G90" s="22" t="s">
        <v>110</v>
      </c>
      <c r="H90" s="22" t="s">
        <v>110</v>
      </c>
      <c r="I90" s="22" t="s">
        <v>110</v>
      </c>
      <c r="J90" s="22" t="s">
        <v>110</v>
      </c>
      <c r="K90" s="22" t="s">
        <v>110</v>
      </c>
      <c r="L90" s="22" t="s">
        <v>110</v>
      </c>
      <c r="M90" s="19" t="s">
        <v>110</v>
      </c>
      <c r="N90" s="19" t="s">
        <v>110</v>
      </c>
      <c r="O90" s="29" t="s">
        <v>119</v>
      </c>
      <c r="P90" s="29" t="s">
        <v>119</v>
      </c>
      <c r="Q90" s="29" t="s">
        <v>119</v>
      </c>
      <c r="R90" s="29" t="s">
        <v>119</v>
      </c>
      <c r="S90" s="29" t="s">
        <v>119</v>
      </c>
      <c r="T90" s="29" t="s">
        <v>119</v>
      </c>
      <c r="U90" s="29" t="s">
        <v>119</v>
      </c>
      <c r="V90" s="29" t="s">
        <v>119</v>
      </c>
      <c r="W90" s="29" t="s">
        <v>119</v>
      </c>
      <c r="X90" s="29" t="s">
        <v>119</v>
      </c>
      <c r="Y90" s="13">
        <v>65</v>
      </c>
      <c r="Z90" s="1" t="s">
        <v>150</v>
      </c>
    </row>
    <row r="91" spans="1:26" ht="30" customHeight="1">
      <c r="A91" s="4" t="s">
        <v>59</v>
      </c>
      <c r="B91" s="7" t="s">
        <v>23</v>
      </c>
      <c r="C91" s="22" t="s">
        <v>110</v>
      </c>
      <c r="D91" s="22" t="s">
        <v>110</v>
      </c>
      <c r="E91" s="22" t="s">
        <v>110</v>
      </c>
      <c r="F91" s="22" t="s">
        <v>110</v>
      </c>
      <c r="G91" s="22" t="s">
        <v>110</v>
      </c>
      <c r="H91" s="22" t="s">
        <v>110</v>
      </c>
      <c r="I91" s="22" t="s">
        <v>110</v>
      </c>
      <c r="J91" s="22" t="s">
        <v>110</v>
      </c>
      <c r="K91" s="22" t="s">
        <v>110</v>
      </c>
      <c r="L91" s="22" t="s">
        <v>110</v>
      </c>
      <c r="M91" s="19" t="s">
        <v>110</v>
      </c>
      <c r="N91" s="19" t="s">
        <v>110</v>
      </c>
      <c r="O91" s="29" t="s">
        <v>119</v>
      </c>
      <c r="P91" s="29" t="s">
        <v>119</v>
      </c>
      <c r="Q91" s="29" t="s">
        <v>119</v>
      </c>
      <c r="R91" s="29" t="s">
        <v>119</v>
      </c>
      <c r="S91" s="29" t="s">
        <v>119</v>
      </c>
      <c r="T91" s="29" t="s">
        <v>119</v>
      </c>
      <c r="U91" s="29" t="s">
        <v>119</v>
      </c>
      <c r="V91" s="29" t="s">
        <v>119</v>
      </c>
      <c r="W91" s="29" t="s">
        <v>119</v>
      </c>
      <c r="X91" s="29" t="s">
        <v>119</v>
      </c>
      <c r="Y91" s="13">
        <v>66</v>
      </c>
    </row>
    <row r="92" spans="1:26" ht="30" customHeight="1">
      <c r="A92" s="4" t="s">
        <v>66</v>
      </c>
      <c r="B92" s="7" t="s">
        <v>23</v>
      </c>
      <c r="C92" s="22">
        <v>74</v>
      </c>
      <c r="D92" s="22">
        <v>57</v>
      </c>
      <c r="E92" s="22">
        <v>89</v>
      </c>
      <c r="F92" s="22">
        <v>74</v>
      </c>
      <c r="G92" s="22">
        <v>91</v>
      </c>
      <c r="H92" s="22">
        <v>69</v>
      </c>
      <c r="I92" s="22">
        <v>122</v>
      </c>
      <c r="J92" s="22">
        <v>105</v>
      </c>
      <c r="K92" s="22">
        <v>118</v>
      </c>
      <c r="L92" s="22">
        <v>102</v>
      </c>
      <c r="M92" s="22">
        <v>119</v>
      </c>
      <c r="N92" s="22">
        <v>108</v>
      </c>
      <c r="O92" s="22">
        <v>115</v>
      </c>
      <c r="P92" s="22">
        <v>108</v>
      </c>
      <c r="Q92" s="22">
        <v>146</v>
      </c>
      <c r="R92" s="22">
        <v>146</v>
      </c>
      <c r="S92" s="22">
        <v>153</v>
      </c>
      <c r="T92" s="22">
        <v>139</v>
      </c>
      <c r="U92" s="22">
        <v>154</v>
      </c>
      <c r="V92" s="22">
        <v>153</v>
      </c>
      <c r="W92" s="22">
        <v>161</v>
      </c>
      <c r="X92" s="22">
        <v>139</v>
      </c>
      <c r="Y92" s="13">
        <v>67</v>
      </c>
    </row>
    <row r="93" spans="1:26" ht="30" customHeight="1">
      <c r="A93" s="4" t="s">
        <v>67</v>
      </c>
      <c r="B93" s="7" t="s">
        <v>23</v>
      </c>
      <c r="C93" s="22">
        <v>1</v>
      </c>
      <c r="D93" s="22">
        <v>22</v>
      </c>
      <c r="E93" s="22">
        <v>1</v>
      </c>
      <c r="F93" s="22">
        <v>20</v>
      </c>
      <c r="G93" s="22">
        <v>1</v>
      </c>
      <c r="H93" s="22">
        <v>21</v>
      </c>
      <c r="I93" s="22" t="s">
        <v>110</v>
      </c>
      <c r="J93" s="22">
        <v>26</v>
      </c>
      <c r="K93" s="22" t="s">
        <v>110</v>
      </c>
      <c r="L93" s="22">
        <v>27</v>
      </c>
      <c r="M93" s="22" t="s">
        <v>110</v>
      </c>
      <c r="N93" s="22">
        <v>26</v>
      </c>
      <c r="O93" s="23" t="s">
        <v>119</v>
      </c>
      <c r="P93" s="22">
        <v>25</v>
      </c>
      <c r="Q93" s="23" t="s">
        <v>119</v>
      </c>
      <c r="R93" s="22">
        <v>34</v>
      </c>
      <c r="S93" s="23">
        <v>1</v>
      </c>
      <c r="T93" s="22">
        <v>35</v>
      </c>
      <c r="U93" s="29" t="s">
        <v>119</v>
      </c>
      <c r="V93" s="22">
        <v>35</v>
      </c>
      <c r="W93" s="22" t="s">
        <v>110</v>
      </c>
      <c r="X93" s="22">
        <v>35</v>
      </c>
      <c r="Y93" s="13">
        <v>68</v>
      </c>
    </row>
    <row r="94" spans="1:26" ht="30" customHeight="1">
      <c r="A94" s="4" t="s">
        <v>68</v>
      </c>
      <c r="B94" s="8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1:26" ht="30" customHeight="1">
      <c r="A95" s="4" t="s">
        <v>58</v>
      </c>
      <c r="B95" s="7" t="s">
        <v>23</v>
      </c>
      <c r="C95" s="22">
        <v>10</v>
      </c>
      <c r="D95" s="22">
        <v>10</v>
      </c>
      <c r="E95" s="22">
        <v>6</v>
      </c>
      <c r="F95" s="22">
        <v>7</v>
      </c>
      <c r="G95" s="22">
        <v>3</v>
      </c>
      <c r="H95" s="22">
        <v>7</v>
      </c>
      <c r="I95" s="22">
        <v>5</v>
      </c>
      <c r="J95" s="22">
        <v>7</v>
      </c>
      <c r="K95" s="22">
        <v>7</v>
      </c>
      <c r="L95" s="22">
        <v>4</v>
      </c>
      <c r="M95" s="22">
        <v>7</v>
      </c>
      <c r="N95" s="22">
        <v>4</v>
      </c>
      <c r="O95" s="22">
        <v>7</v>
      </c>
      <c r="P95" s="22">
        <v>4</v>
      </c>
      <c r="Q95" s="22">
        <v>6</v>
      </c>
      <c r="R95" s="22">
        <v>4</v>
      </c>
      <c r="S95" s="22">
        <v>8</v>
      </c>
      <c r="T95" s="22">
        <v>2</v>
      </c>
      <c r="U95" s="22">
        <v>6</v>
      </c>
      <c r="V95" s="22">
        <v>3</v>
      </c>
      <c r="W95" s="22">
        <v>7</v>
      </c>
      <c r="X95" s="22">
        <v>3</v>
      </c>
      <c r="Y95" s="13">
        <v>69</v>
      </c>
    </row>
    <row r="96" spans="1:26" ht="30" customHeight="1">
      <c r="A96" s="4" t="s">
        <v>59</v>
      </c>
      <c r="B96" s="7" t="s">
        <v>23</v>
      </c>
      <c r="C96" s="22">
        <v>4</v>
      </c>
      <c r="D96" s="22">
        <v>3</v>
      </c>
      <c r="E96" s="22">
        <v>15</v>
      </c>
      <c r="F96" s="22">
        <v>7</v>
      </c>
      <c r="G96" s="22">
        <v>7</v>
      </c>
      <c r="H96" s="22">
        <v>2</v>
      </c>
      <c r="I96" s="22">
        <v>7</v>
      </c>
      <c r="J96" s="22">
        <v>4</v>
      </c>
      <c r="K96" s="22">
        <v>8</v>
      </c>
      <c r="L96" s="22">
        <v>7</v>
      </c>
      <c r="M96" s="22">
        <v>2</v>
      </c>
      <c r="N96" s="22">
        <v>4</v>
      </c>
      <c r="O96" s="22">
        <v>2</v>
      </c>
      <c r="P96" s="22">
        <v>4</v>
      </c>
      <c r="Q96" s="22">
        <v>3</v>
      </c>
      <c r="R96" s="22">
        <v>3</v>
      </c>
      <c r="S96" s="22">
        <v>5</v>
      </c>
      <c r="T96" s="22">
        <v>2</v>
      </c>
      <c r="U96" s="22">
        <v>5</v>
      </c>
      <c r="V96" s="22">
        <v>2</v>
      </c>
      <c r="W96" s="22">
        <v>2</v>
      </c>
      <c r="X96" s="22">
        <v>1</v>
      </c>
      <c r="Y96" s="13">
        <v>70</v>
      </c>
    </row>
    <row r="97" spans="1:25" ht="30" customHeight="1">
      <c r="A97" s="4" t="s">
        <v>69</v>
      </c>
      <c r="B97" s="8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1:25" ht="30" customHeight="1">
      <c r="A98" s="4" t="s">
        <v>58</v>
      </c>
      <c r="B98" s="7" t="s">
        <v>23</v>
      </c>
      <c r="C98" s="22">
        <v>112</v>
      </c>
      <c r="D98" s="22">
        <v>121</v>
      </c>
      <c r="E98" s="22">
        <v>116</v>
      </c>
      <c r="F98" s="22">
        <v>118</v>
      </c>
      <c r="G98" s="22">
        <v>121</v>
      </c>
      <c r="H98" s="22">
        <v>102</v>
      </c>
      <c r="I98" s="22">
        <v>124</v>
      </c>
      <c r="J98" s="22">
        <v>106</v>
      </c>
      <c r="K98" s="22">
        <v>110</v>
      </c>
      <c r="L98" s="22">
        <v>103</v>
      </c>
      <c r="M98" s="22">
        <v>115</v>
      </c>
      <c r="N98" s="22">
        <v>89</v>
      </c>
      <c r="O98" s="22">
        <v>104</v>
      </c>
      <c r="P98" s="22">
        <v>72</v>
      </c>
      <c r="Q98" s="22">
        <v>114</v>
      </c>
      <c r="R98" s="22">
        <v>91</v>
      </c>
      <c r="S98" s="22">
        <v>95</v>
      </c>
      <c r="T98" s="22">
        <v>97</v>
      </c>
      <c r="U98" s="22">
        <v>97</v>
      </c>
      <c r="V98" s="22">
        <v>105</v>
      </c>
      <c r="W98" s="22">
        <v>95</v>
      </c>
      <c r="X98" s="22">
        <v>94</v>
      </c>
      <c r="Y98" s="13">
        <v>71</v>
      </c>
    </row>
    <row r="99" spans="1:25" ht="30" customHeight="1">
      <c r="A99" s="4" t="s">
        <v>59</v>
      </c>
      <c r="B99" s="7" t="s">
        <v>23</v>
      </c>
      <c r="C99" s="22">
        <v>77</v>
      </c>
      <c r="D99" s="22">
        <v>113</v>
      </c>
      <c r="E99" s="22">
        <v>92</v>
      </c>
      <c r="F99" s="22">
        <v>89</v>
      </c>
      <c r="G99" s="22">
        <v>99</v>
      </c>
      <c r="H99" s="22">
        <v>97</v>
      </c>
      <c r="I99" s="22">
        <v>116</v>
      </c>
      <c r="J99" s="22">
        <v>93</v>
      </c>
      <c r="K99" s="22">
        <v>97</v>
      </c>
      <c r="L99" s="22">
        <v>76</v>
      </c>
      <c r="M99" s="22">
        <v>103</v>
      </c>
      <c r="N99" s="22">
        <v>79</v>
      </c>
      <c r="O99" s="22">
        <v>77</v>
      </c>
      <c r="P99" s="22">
        <v>78</v>
      </c>
      <c r="Q99" s="22">
        <v>87</v>
      </c>
      <c r="R99" s="22">
        <v>76</v>
      </c>
      <c r="S99" s="22">
        <v>80</v>
      </c>
      <c r="T99" s="22">
        <v>66</v>
      </c>
      <c r="U99" s="22">
        <v>91</v>
      </c>
      <c r="V99" s="22">
        <v>69</v>
      </c>
      <c r="W99" s="22">
        <v>78</v>
      </c>
      <c r="X99" s="22">
        <v>89</v>
      </c>
      <c r="Y99" s="13">
        <v>72</v>
      </c>
    </row>
    <row r="100" spans="1:25" ht="30" customHeight="1">
      <c r="A100" s="4" t="s">
        <v>70</v>
      </c>
      <c r="B100" s="7" t="s">
        <v>23</v>
      </c>
      <c r="C100" s="22" t="s">
        <v>110</v>
      </c>
      <c r="D100" s="22" t="s">
        <v>110</v>
      </c>
      <c r="E100" s="22" t="s">
        <v>110</v>
      </c>
      <c r="F100" s="22" t="s">
        <v>110</v>
      </c>
      <c r="G100" s="22" t="s">
        <v>110</v>
      </c>
      <c r="H100" s="22" t="s">
        <v>110</v>
      </c>
      <c r="I100" s="22" t="s">
        <v>110</v>
      </c>
      <c r="J100" s="22" t="s">
        <v>110</v>
      </c>
      <c r="K100" s="22" t="s">
        <v>110</v>
      </c>
      <c r="L100" s="22" t="s">
        <v>110</v>
      </c>
      <c r="M100" s="22" t="s">
        <v>110</v>
      </c>
      <c r="N100" s="22" t="s">
        <v>110</v>
      </c>
      <c r="O100" s="23" t="s">
        <v>119</v>
      </c>
      <c r="P100" s="23" t="s">
        <v>119</v>
      </c>
      <c r="Q100" s="23" t="s">
        <v>119</v>
      </c>
      <c r="R100" s="23" t="s">
        <v>119</v>
      </c>
      <c r="S100" s="23" t="s">
        <v>119</v>
      </c>
      <c r="T100" s="23" t="s">
        <v>119</v>
      </c>
      <c r="U100" s="23" t="s">
        <v>119</v>
      </c>
      <c r="V100" s="23" t="s">
        <v>119</v>
      </c>
      <c r="W100" s="23" t="s">
        <v>119</v>
      </c>
      <c r="X100" s="23" t="s">
        <v>119</v>
      </c>
      <c r="Y100" s="13">
        <v>73</v>
      </c>
    </row>
    <row r="101" spans="1:25" ht="30" customHeight="1">
      <c r="A101" s="25" t="s">
        <v>71</v>
      </c>
      <c r="B101" s="26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5" ht="30" customHeight="1">
      <c r="A102" s="4" t="s">
        <v>72</v>
      </c>
      <c r="B102" s="7" t="s">
        <v>23</v>
      </c>
      <c r="C102" s="22">
        <v>30</v>
      </c>
      <c r="D102" s="22">
        <v>1</v>
      </c>
      <c r="E102" s="22">
        <v>52</v>
      </c>
      <c r="F102" s="22">
        <v>13</v>
      </c>
      <c r="G102" s="22">
        <v>36</v>
      </c>
      <c r="H102" s="22">
        <v>10</v>
      </c>
      <c r="I102" s="22">
        <v>44</v>
      </c>
      <c r="J102" s="22">
        <v>14</v>
      </c>
      <c r="K102" s="22">
        <v>45</v>
      </c>
      <c r="L102" s="22">
        <v>2</v>
      </c>
      <c r="M102" s="22">
        <v>96</v>
      </c>
      <c r="N102" s="22">
        <v>37</v>
      </c>
      <c r="O102" s="22">
        <v>43</v>
      </c>
      <c r="P102" s="22">
        <v>3</v>
      </c>
      <c r="Q102" s="22">
        <v>54</v>
      </c>
      <c r="R102" s="22">
        <v>7</v>
      </c>
      <c r="S102" s="22">
        <v>52</v>
      </c>
      <c r="T102" s="22">
        <v>7</v>
      </c>
      <c r="U102" s="22">
        <v>76</v>
      </c>
      <c r="V102" s="22">
        <v>33</v>
      </c>
      <c r="W102" s="22">
        <v>64</v>
      </c>
      <c r="X102" s="22">
        <v>14</v>
      </c>
      <c r="Y102" s="13">
        <v>74</v>
      </c>
    </row>
    <row r="103" spans="1:25" ht="30" customHeight="1">
      <c r="A103" s="4" t="s">
        <v>73</v>
      </c>
      <c r="B103" s="7" t="s">
        <v>23</v>
      </c>
      <c r="C103" s="22">
        <v>30</v>
      </c>
      <c r="D103" s="22">
        <v>11</v>
      </c>
      <c r="E103" s="22">
        <v>29</v>
      </c>
      <c r="F103" s="22">
        <v>20</v>
      </c>
      <c r="G103" s="22">
        <v>26</v>
      </c>
      <c r="H103" s="22">
        <v>15</v>
      </c>
      <c r="I103" s="22">
        <v>40</v>
      </c>
      <c r="J103" s="22">
        <v>24</v>
      </c>
      <c r="K103" s="22">
        <v>34</v>
      </c>
      <c r="L103" s="22">
        <v>19</v>
      </c>
      <c r="M103" s="22">
        <v>38</v>
      </c>
      <c r="N103" s="22">
        <v>17</v>
      </c>
      <c r="O103" s="22">
        <v>28</v>
      </c>
      <c r="P103" s="22">
        <v>32</v>
      </c>
      <c r="Q103" s="22">
        <v>33</v>
      </c>
      <c r="R103" s="22">
        <v>25</v>
      </c>
      <c r="S103" s="22">
        <v>40</v>
      </c>
      <c r="T103" s="22">
        <v>25</v>
      </c>
      <c r="U103" s="22">
        <v>24</v>
      </c>
      <c r="V103" s="22">
        <v>9</v>
      </c>
      <c r="W103" s="22">
        <v>42</v>
      </c>
      <c r="X103" s="22">
        <v>18</v>
      </c>
      <c r="Y103" s="13">
        <v>75</v>
      </c>
    </row>
    <row r="104" spans="1:25" ht="30" customHeight="1">
      <c r="A104" s="4" t="s">
        <v>74</v>
      </c>
      <c r="B104" s="7" t="s">
        <v>23</v>
      </c>
      <c r="C104" s="22" t="s">
        <v>110</v>
      </c>
      <c r="D104" s="22" t="s">
        <v>110</v>
      </c>
      <c r="E104" s="22">
        <v>1</v>
      </c>
      <c r="F104" s="22" t="s">
        <v>110</v>
      </c>
      <c r="G104" s="22" t="s">
        <v>110</v>
      </c>
      <c r="H104" s="22" t="s">
        <v>110</v>
      </c>
      <c r="I104" s="22" t="s">
        <v>110</v>
      </c>
      <c r="J104" s="22" t="s">
        <v>110</v>
      </c>
      <c r="K104" s="22">
        <v>2</v>
      </c>
      <c r="L104" s="22" t="s">
        <v>110</v>
      </c>
      <c r="M104" s="22">
        <v>4</v>
      </c>
      <c r="N104" s="22" t="s">
        <v>110</v>
      </c>
      <c r="O104" s="23" t="s">
        <v>119</v>
      </c>
      <c r="P104" s="23" t="s">
        <v>119</v>
      </c>
      <c r="Q104" s="23">
        <v>3</v>
      </c>
      <c r="R104" s="23" t="s">
        <v>119</v>
      </c>
      <c r="S104" s="23" t="s">
        <v>119</v>
      </c>
      <c r="T104" s="23" t="s">
        <v>119</v>
      </c>
      <c r="U104" s="23">
        <v>3</v>
      </c>
      <c r="V104" s="23" t="s">
        <v>119</v>
      </c>
      <c r="W104" s="23">
        <v>3</v>
      </c>
      <c r="X104" s="23">
        <v>1</v>
      </c>
      <c r="Y104" s="13">
        <v>76</v>
      </c>
    </row>
    <row r="105" spans="1:25" ht="30" customHeight="1">
      <c r="A105" s="4" t="s">
        <v>75</v>
      </c>
      <c r="B105" s="7" t="s">
        <v>23</v>
      </c>
      <c r="C105" s="22" t="s">
        <v>110</v>
      </c>
      <c r="D105" s="22" t="s">
        <v>110</v>
      </c>
      <c r="E105" s="22" t="s">
        <v>110</v>
      </c>
      <c r="F105" s="22" t="s">
        <v>110</v>
      </c>
      <c r="G105" s="22" t="s">
        <v>110</v>
      </c>
      <c r="H105" s="22" t="s">
        <v>110</v>
      </c>
      <c r="I105" s="22" t="s">
        <v>110</v>
      </c>
      <c r="J105" s="22" t="s">
        <v>110</v>
      </c>
      <c r="K105" s="22" t="s">
        <v>110</v>
      </c>
      <c r="L105" s="22" t="s">
        <v>110</v>
      </c>
      <c r="M105" s="22" t="s">
        <v>110</v>
      </c>
      <c r="N105" s="22" t="s">
        <v>110</v>
      </c>
      <c r="O105" s="23" t="s">
        <v>119</v>
      </c>
      <c r="P105" s="23" t="s">
        <v>119</v>
      </c>
      <c r="Q105" s="23" t="s">
        <v>119</v>
      </c>
      <c r="R105" s="23" t="s">
        <v>119</v>
      </c>
      <c r="S105" s="23" t="s">
        <v>119</v>
      </c>
      <c r="T105" s="23" t="s">
        <v>119</v>
      </c>
      <c r="U105" s="23" t="s">
        <v>119</v>
      </c>
      <c r="V105" s="23" t="s">
        <v>119</v>
      </c>
      <c r="W105" s="23" t="s">
        <v>119</v>
      </c>
      <c r="X105" s="23" t="s">
        <v>119</v>
      </c>
      <c r="Y105" s="13">
        <v>77</v>
      </c>
    </row>
    <row r="106" spans="1:25" ht="30" customHeight="1">
      <c r="A106" s="4" t="s">
        <v>76</v>
      </c>
      <c r="B106" s="7" t="s">
        <v>23</v>
      </c>
      <c r="C106" s="22">
        <v>1</v>
      </c>
      <c r="D106" s="22" t="s">
        <v>110</v>
      </c>
      <c r="E106" s="22">
        <v>2</v>
      </c>
      <c r="F106" s="22" t="s">
        <v>110</v>
      </c>
      <c r="G106" s="22">
        <v>2</v>
      </c>
      <c r="H106" s="22" t="s">
        <v>110</v>
      </c>
      <c r="I106" s="22" t="s">
        <v>110</v>
      </c>
      <c r="J106" s="22" t="s">
        <v>110</v>
      </c>
      <c r="K106" s="22">
        <v>3</v>
      </c>
      <c r="L106" s="22">
        <v>1</v>
      </c>
      <c r="M106" s="22">
        <v>1</v>
      </c>
      <c r="N106" s="22" t="s">
        <v>110</v>
      </c>
      <c r="O106" s="22">
        <v>1</v>
      </c>
      <c r="P106" s="23" t="s">
        <v>119</v>
      </c>
      <c r="Q106" s="22">
        <v>2</v>
      </c>
      <c r="R106" s="23" t="s">
        <v>119</v>
      </c>
      <c r="S106" s="22">
        <v>3</v>
      </c>
      <c r="T106" s="23">
        <v>1</v>
      </c>
      <c r="U106" s="22">
        <v>1</v>
      </c>
      <c r="V106" s="23" t="s">
        <v>119</v>
      </c>
      <c r="W106" s="23">
        <v>1</v>
      </c>
      <c r="X106" s="23" t="s">
        <v>110</v>
      </c>
      <c r="Y106" s="13">
        <v>78</v>
      </c>
    </row>
    <row r="107" spans="1:25" ht="30" customHeight="1">
      <c r="A107" s="4" t="s">
        <v>77</v>
      </c>
      <c r="B107" s="7" t="s">
        <v>23</v>
      </c>
      <c r="C107" s="22" t="s">
        <v>110</v>
      </c>
      <c r="D107" s="22">
        <v>1</v>
      </c>
      <c r="E107" s="22" t="s">
        <v>110</v>
      </c>
      <c r="F107" s="22">
        <v>4</v>
      </c>
      <c r="G107" s="22" t="s">
        <v>110</v>
      </c>
      <c r="H107" s="22">
        <v>1</v>
      </c>
      <c r="I107" s="22" t="s">
        <v>110</v>
      </c>
      <c r="J107" s="22" t="s">
        <v>110</v>
      </c>
      <c r="K107" s="22">
        <v>1</v>
      </c>
      <c r="L107" s="22">
        <v>1</v>
      </c>
      <c r="M107" s="22" t="s">
        <v>110</v>
      </c>
      <c r="N107" s="22">
        <v>2</v>
      </c>
      <c r="O107" s="23" t="s">
        <v>119</v>
      </c>
      <c r="P107" s="22">
        <v>2</v>
      </c>
      <c r="Q107" s="23" t="s">
        <v>119</v>
      </c>
      <c r="R107" s="23" t="s">
        <v>119</v>
      </c>
      <c r="S107" s="23" t="s">
        <v>119</v>
      </c>
      <c r="T107" s="23" t="s">
        <v>119</v>
      </c>
      <c r="U107" s="23" t="s">
        <v>119</v>
      </c>
      <c r="V107" s="23" t="s">
        <v>119</v>
      </c>
      <c r="W107" s="23" t="s">
        <v>119</v>
      </c>
      <c r="X107" s="23" t="s">
        <v>119</v>
      </c>
      <c r="Y107" s="13">
        <v>79</v>
      </c>
    </row>
    <row r="108" spans="1:25" ht="30" customHeight="1">
      <c r="A108" s="4" t="s">
        <v>78</v>
      </c>
      <c r="B108" s="7" t="s">
        <v>23</v>
      </c>
      <c r="C108" s="22" t="s">
        <v>110</v>
      </c>
      <c r="D108" s="22" t="s">
        <v>110</v>
      </c>
      <c r="E108" s="22" t="s">
        <v>110</v>
      </c>
      <c r="F108" s="22" t="s">
        <v>110</v>
      </c>
      <c r="G108" s="22" t="s">
        <v>110</v>
      </c>
      <c r="H108" s="22" t="s">
        <v>110</v>
      </c>
      <c r="I108" s="22" t="s">
        <v>110</v>
      </c>
      <c r="J108" s="22" t="s">
        <v>110</v>
      </c>
      <c r="K108" s="22" t="s">
        <v>110</v>
      </c>
      <c r="L108" s="22" t="s">
        <v>110</v>
      </c>
      <c r="M108" s="22" t="s">
        <v>110</v>
      </c>
      <c r="N108" s="22" t="s">
        <v>110</v>
      </c>
      <c r="O108" s="23" t="s">
        <v>119</v>
      </c>
      <c r="P108" s="23" t="s">
        <v>119</v>
      </c>
      <c r="Q108" s="23" t="s">
        <v>119</v>
      </c>
      <c r="R108" s="23" t="s">
        <v>119</v>
      </c>
      <c r="S108" s="23" t="s">
        <v>119</v>
      </c>
      <c r="T108" s="23" t="s">
        <v>119</v>
      </c>
      <c r="U108" s="23" t="s">
        <v>119</v>
      </c>
      <c r="V108" s="23" t="s">
        <v>119</v>
      </c>
      <c r="W108" s="23" t="s">
        <v>119</v>
      </c>
      <c r="X108" s="23" t="s">
        <v>119</v>
      </c>
      <c r="Y108" s="13">
        <v>80</v>
      </c>
    </row>
    <row r="109" spans="1:25" ht="30" customHeight="1">
      <c r="A109" s="4" t="s">
        <v>79</v>
      </c>
      <c r="B109" s="7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13"/>
    </row>
    <row r="110" spans="1:25" ht="30" customHeight="1">
      <c r="A110" s="4" t="s">
        <v>80</v>
      </c>
      <c r="B110" s="7" t="s">
        <v>23</v>
      </c>
      <c r="C110" s="22" t="s">
        <v>108</v>
      </c>
      <c r="D110" s="22" t="s">
        <v>108</v>
      </c>
      <c r="E110" s="22">
        <v>6</v>
      </c>
      <c r="F110" s="22">
        <v>1</v>
      </c>
      <c r="G110" s="22">
        <v>5</v>
      </c>
      <c r="H110" s="22" t="s">
        <v>110</v>
      </c>
      <c r="I110" s="22">
        <v>7</v>
      </c>
      <c r="J110" s="22">
        <v>1</v>
      </c>
      <c r="K110" s="22">
        <v>6</v>
      </c>
      <c r="L110" s="22">
        <v>6</v>
      </c>
      <c r="M110" s="22">
        <v>8</v>
      </c>
      <c r="N110" s="22">
        <v>2</v>
      </c>
      <c r="O110" s="22">
        <v>4</v>
      </c>
      <c r="P110" s="22">
        <v>4</v>
      </c>
      <c r="Q110" s="22">
        <v>5</v>
      </c>
      <c r="R110" s="22">
        <v>6</v>
      </c>
      <c r="S110" s="22">
        <v>9</v>
      </c>
      <c r="T110" s="22">
        <v>2</v>
      </c>
      <c r="U110" s="22">
        <v>2</v>
      </c>
      <c r="V110" s="22">
        <v>5</v>
      </c>
      <c r="W110" s="22">
        <v>4</v>
      </c>
      <c r="X110" s="22">
        <v>3</v>
      </c>
      <c r="Y110" s="13">
        <v>81</v>
      </c>
    </row>
    <row r="111" spans="1:25" ht="30" customHeight="1">
      <c r="A111" s="4" t="s">
        <v>81</v>
      </c>
      <c r="B111" s="7" t="s">
        <v>23</v>
      </c>
      <c r="C111" s="22" t="s">
        <v>108</v>
      </c>
      <c r="D111" s="22" t="s">
        <v>108</v>
      </c>
      <c r="E111" s="22">
        <v>4</v>
      </c>
      <c r="F111" s="22">
        <v>1</v>
      </c>
      <c r="G111" s="22">
        <v>5</v>
      </c>
      <c r="H111" s="22" t="s">
        <v>110</v>
      </c>
      <c r="I111" s="22">
        <v>2</v>
      </c>
      <c r="J111" s="22">
        <v>1</v>
      </c>
      <c r="K111" s="22">
        <v>8</v>
      </c>
      <c r="L111" s="22">
        <v>2</v>
      </c>
      <c r="M111" s="22">
        <v>9</v>
      </c>
      <c r="N111" s="22">
        <v>5</v>
      </c>
      <c r="O111" s="22">
        <v>5</v>
      </c>
      <c r="P111" s="22">
        <v>4</v>
      </c>
      <c r="Q111" s="22">
        <v>4</v>
      </c>
      <c r="R111" s="22">
        <v>3</v>
      </c>
      <c r="S111" s="22">
        <v>7</v>
      </c>
      <c r="T111" s="22">
        <v>3</v>
      </c>
      <c r="U111" s="22">
        <v>1</v>
      </c>
      <c r="V111" s="22">
        <v>6</v>
      </c>
      <c r="W111" s="22">
        <v>5</v>
      </c>
      <c r="X111" s="22">
        <v>2</v>
      </c>
      <c r="Y111" s="13">
        <v>82</v>
      </c>
    </row>
    <row r="112" spans="1:25" ht="30" customHeight="1">
      <c r="A112" s="4" t="s">
        <v>82</v>
      </c>
      <c r="B112" s="7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1:25" ht="30" customHeight="1">
      <c r="A113" s="4" t="s">
        <v>83</v>
      </c>
      <c r="B113" s="7" t="s">
        <v>23</v>
      </c>
      <c r="C113" s="22" t="s">
        <v>110</v>
      </c>
      <c r="D113" s="22" t="s">
        <v>110</v>
      </c>
      <c r="E113" s="22" t="s">
        <v>110</v>
      </c>
      <c r="F113" s="22" t="s">
        <v>110</v>
      </c>
      <c r="G113" s="22" t="s">
        <v>110</v>
      </c>
      <c r="H113" s="22" t="s">
        <v>110</v>
      </c>
      <c r="I113" s="22" t="s">
        <v>110</v>
      </c>
      <c r="J113" s="22" t="s">
        <v>110</v>
      </c>
      <c r="K113" s="22" t="s">
        <v>110</v>
      </c>
      <c r="L113" s="22" t="s">
        <v>110</v>
      </c>
      <c r="M113" s="22" t="s">
        <v>110</v>
      </c>
      <c r="N113" s="22" t="s">
        <v>110</v>
      </c>
      <c r="O113" s="23" t="s">
        <v>119</v>
      </c>
      <c r="P113" s="23" t="s">
        <v>119</v>
      </c>
      <c r="Q113" s="23" t="s">
        <v>119</v>
      </c>
      <c r="R113" s="23" t="s">
        <v>119</v>
      </c>
      <c r="S113" s="23" t="s">
        <v>119</v>
      </c>
      <c r="T113" s="23" t="s">
        <v>119</v>
      </c>
      <c r="U113" s="23" t="s">
        <v>119</v>
      </c>
      <c r="V113" s="23" t="s">
        <v>119</v>
      </c>
      <c r="W113" s="23" t="s">
        <v>119</v>
      </c>
      <c r="X113" s="23" t="s">
        <v>119</v>
      </c>
      <c r="Y113" s="13">
        <v>83</v>
      </c>
    </row>
    <row r="114" spans="1:25" ht="30" customHeight="1">
      <c r="A114" s="4" t="s">
        <v>84</v>
      </c>
      <c r="B114" s="7" t="s">
        <v>23</v>
      </c>
      <c r="C114" s="22">
        <v>1</v>
      </c>
      <c r="D114" s="22" t="s">
        <v>110</v>
      </c>
      <c r="E114" s="22" t="s">
        <v>110</v>
      </c>
      <c r="F114" s="22" t="s">
        <v>110</v>
      </c>
      <c r="G114" s="22" t="s">
        <v>110</v>
      </c>
      <c r="H114" s="22" t="s">
        <v>110</v>
      </c>
      <c r="I114" s="22">
        <v>1</v>
      </c>
      <c r="J114" s="22" t="s">
        <v>110</v>
      </c>
      <c r="K114" s="22" t="s">
        <v>110</v>
      </c>
      <c r="L114" s="22">
        <v>1</v>
      </c>
      <c r="M114" s="22" t="s">
        <v>110</v>
      </c>
      <c r="N114" s="22" t="s">
        <v>110</v>
      </c>
      <c r="O114" s="23" t="s">
        <v>119</v>
      </c>
      <c r="P114" s="23" t="s">
        <v>119</v>
      </c>
      <c r="Q114" s="23" t="s">
        <v>119</v>
      </c>
      <c r="R114" s="23" t="s">
        <v>119</v>
      </c>
      <c r="S114" s="23" t="s">
        <v>119</v>
      </c>
      <c r="T114" s="23" t="s">
        <v>119</v>
      </c>
      <c r="U114" s="23" t="s">
        <v>119</v>
      </c>
      <c r="V114" s="23" t="s">
        <v>119</v>
      </c>
      <c r="W114" s="23" t="s">
        <v>119</v>
      </c>
      <c r="X114" s="23" t="s">
        <v>119</v>
      </c>
      <c r="Y114" s="13">
        <v>84</v>
      </c>
    </row>
    <row r="115" spans="1:25" ht="30" customHeight="1">
      <c r="A115" s="4" t="s">
        <v>85</v>
      </c>
      <c r="B115" s="7" t="s">
        <v>23</v>
      </c>
      <c r="C115" s="22">
        <v>27</v>
      </c>
      <c r="D115" s="22">
        <v>1</v>
      </c>
      <c r="E115" s="22">
        <v>26</v>
      </c>
      <c r="F115" s="22">
        <v>1</v>
      </c>
      <c r="G115" s="22">
        <v>31</v>
      </c>
      <c r="H115" s="22">
        <v>1</v>
      </c>
      <c r="I115" s="22">
        <v>31</v>
      </c>
      <c r="J115" s="22">
        <v>1</v>
      </c>
      <c r="K115" s="22">
        <v>31</v>
      </c>
      <c r="L115" s="22" t="s">
        <v>110</v>
      </c>
      <c r="M115" s="22">
        <v>31</v>
      </c>
      <c r="N115" s="22">
        <v>1</v>
      </c>
      <c r="O115" s="22">
        <v>31</v>
      </c>
      <c r="P115" s="22">
        <v>1</v>
      </c>
      <c r="Q115" s="22">
        <v>31</v>
      </c>
      <c r="R115" s="23" t="s">
        <v>119</v>
      </c>
      <c r="S115" s="22">
        <v>30</v>
      </c>
      <c r="T115" s="23">
        <v>1</v>
      </c>
      <c r="U115" s="22">
        <v>37</v>
      </c>
      <c r="V115" s="23">
        <v>2</v>
      </c>
      <c r="W115" s="23">
        <v>40</v>
      </c>
      <c r="X115" s="23">
        <v>2</v>
      </c>
      <c r="Y115" s="13">
        <v>85</v>
      </c>
    </row>
    <row r="116" spans="1:25" ht="30" customHeight="1">
      <c r="A116" s="37" t="s">
        <v>147</v>
      </c>
      <c r="B116" s="7" t="s">
        <v>7</v>
      </c>
      <c r="C116" s="22">
        <v>161</v>
      </c>
      <c r="D116" s="22">
        <v>30</v>
      </c>
      <c r="E116" s="22">
        <v>161</v>
      </c>
      <c r="F116" s="22">
        <v>30</v>
      </c>
      <c r="G116" s="22">
        <v>159</v>
      </c>
      <c r="H116" s="22">
        <v>30</v>
      </c>
      <c r="I116" s="22">
        <v>161</v>
      </c>
      <c r="J116" s="22">
        <v>30</v>
      </c>
      <c r="K116" s="22">
        <v>161</v>
      </c>
      <c r="L116" s="22">
        <v>30</v>
      </c>
      <c r="M116" s="22">
        <v>152</v>
      </c>
      <c r="N116" s="22">
        <v>30</v>
      </c>
      <c r="O116" s="22">
        <v>155</v>
      </c>
      <c r="P116" s="22">
        <v>27</v>
      </c>
      <c r="Q116" s="22">
        <v>152</v>
      </c>
      <c r="R116" s="23">
        <v>25</v>
      </c>
      <c r="S116" s="22">
        <v>152</v>
      </c>
      <c r="T116" s="23">
        <v>25</v>
      </c>
      <c r="U116" s="22">
        <v>172</v>
      </c>
      <c r="V116" s="23">
        <v>23</v>
      </c>
      <c r="W116" s="23">
        <v>184</v>
      </c>
      <c r="X116" s="23">
        <v>23</v>
      </c>
      <c r="Y116" s="13"/>
    </row>
    <row r="117" spans="1:25" ht="30" customHeight="1">
      <c r="A117" s="25" t="s">
        <v>86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13"/>
    </row>
    <row r="118" spans="1:25" ht="30" customHeight="1">
      <c r="A118" s="4" t="s">
        <v>87</v>
      </c>
      <c r="B118" s="7" t="s">
        <v>88</v>
      </c>
      <c r="C118" s="19" t="s">
        <v>108</v>
      </c>
      <c r="D118" s="19" t="s">
        <v>108</v>
      </c>
      <c r="E118" s="19" t="s">
        <v>108</v>
      </c>
      <c r="F118" s="19" t="s">
        <v>108</v>
      </c>
      <c r="G118" s="19" t="s">
        <v>108</v>
      </c>
      <c r="H118" s="19" t="s">
        <v>108</v>
      </c>
      <c r="I118" s="19" t="s">
        <v>108</v>
      </c>
      <c r="J118" s="19" t="s">
        <v>108</v>
      </c>
      <c r="K118" s="19" t="s">
        <v>108</v>
      </c>
      <c r="L118" s="19" t="s">
        <v>108</v>
      </c>
      <c r="M118" s="19" t="s">
        <v>108</v>
      </c>
      <c r="N118" s="19" t="s">
        <v>108</v>
      </c>
      <c r="O118" s="19" t="s">
        <v>124</v>
      </c>
      <c r="P118" s="19" t="s">
        <v>124</v>
      </c>
      <c r="Q118" s="19" t="s">
        <v>124</v>
      </c>
      <c r="R118" s="19" t="s">
        <v>124</v>
      </c>
      <c r="S118" s="19" t="s">
        <v>124</v>
      </c>
      <c r="T118" s="19" t="s">
        <v>124</v>
      </c>
      <c r="U118" s="19" t="s">
        <v>28</v>
      </c>
      <c r="V118" s="19" t="s">
        <v>28</v>
      </c>
      <c r="W118" s="19" t="s">
        <v>28</v>
      </c>
      <c r="X118" s="19" t="s">
        <v>28</v>
      </c>
      <c r="Y118" s="13">
        <v>86</v>
      </c>
    </row>
    <row r="119" spans="1:25" ht="30" customHeight="1">
      <c r="A119" s="4" t="s">
        <v>89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5" ht="30" customHeight="1">
      <c r="A120" s="4" t="s">
        <v>90</v>
      </c>
      <c r="B120" s="7" t="s">
        <v>88</v>
      </c>
      <c r="C120" s="18">
        <v>72.8</v>
      </c>
      <c r="D120" s="18">
        <v>79.3</v>
      </c>
      <c r="E120" s="18">
        <v>69.3</v>
      </c>
      <c r="F120" s="18">
        <v>80.3</v>
      </c>
      <c r="G120" s="18">
        <v>69.218000000000004</v>
      </c>
      <c r="H120" s="18">
        <v>78.936999999999998</v>
      </c>
      <c r="I120" s="18">
        <v>64.62</v>
      </c>
      <c r="J120" s="18">
        <v>75.165999999999997</v>
      </c>
      <c r="K120" s="18">
        <v>68.44</v>
      </c>
      <c r="L120" s="18">
        <v>77.875</v>
      </c>
      <c r="M120" s="18">
        <v>64.683999999999997</v>
      </c>
      <c r="N120" s="18">
        <v>76.292000000000002</v>
      </c>
      <c r="O120" s="18">
        <v>68.59</v>
      </c>
      <c r="P120" s="18">
        <v>79.77</v>
      </c>
      <c r="Q120" s="18">
        <v>71.7</v>
      </c>
      <c r="R120" s="18">
        <v>80</v>
      </c>
      <c r="S120" s="18">
        <v>66.8</v>
      </c>
      <c r="T120" s="18">
        <v>75.900000000000006</v>
      </c>
      <c r="U120" s="34">
        <v>67.599999999999994</v>
      </c>
      <c r="V120" s="34">
        <v>78.7</v>
      </c>
      <c r="W120" s="34">
        <v>69.099999999999994</v>
      </c>
      <c r="X120" s="34">
        <v>79.099999999999994</v>
      </c>
      <c r="Y120" s="1">
        <v>87</v>
      </c>
    </row>
    <row r="121" spans="1:25" ht="30" customHeight="1">
      <c r="A121" s="4" t="s">
        <v>91</v>
      </c>
      <c r="B121" s="7" t="s">
        <v>88</v>
      </c>
      <c r="C121" s="18">
        <v>79.5</v>
      </c>
      <c r="D121" s="18">
        <v>83</v>
      </c>
      <c r="E121" s="18">
        <v>75.5</v>
      </c>
      <c r="F121" s="18">
        <v>86.5</v>
      </c>
      <c r="G121" s="18">
        <v>73</v>
      </c>
      <c r="H121" s="18">
        <v>80.5</v>
      </c>
      <c r="I121" s="18">
        <v>62</v>
      </c>
      <c r="J121" s="18">
        <v>79</v>
      </c>
      <c r="K121" s="18">
        <v>66.5</v>
      </c>
      <c r="L121" s="18">
        <v>83</v>
      </c>
      <c r="M121" s="18">
        <v>64.5</v>
      </c>
      <c r="N121" s="18">
        <v>80</v>
      </c>
      <c r="O121" s="18">
        <v>71.5</v>
      </c>
      <c r="P121" s="18">
        <v>86</v>
      </c>
      <c r="Q121" s="18">
        <v>74</v>
      </c>
      <c r="R121" s="18">
        <v>84</v>
      </c>
      <c r="S121" s="18">
        <v>67.5</v>
      </c>
      <c r="T121" s="18">
        <v>78</v>
      </c>
      <c r="U121" s="34">
        <v>71</v>
      </c>
      <c r="V121" s="34">
        <v>84</v>
      </c>
      <c r="W121" s="34">
        <v>67</v>
      </c>
      <c r="X121" s="34">
        <v>86.5</v>
      </c>
      <c r="Y121" s="1">
        <v>88</v>
      </c>
    </row>
    <row r="122" spans="1:25" ht="30" customHeight="1">
      <c r="A122" s="4" t="s">
        <v>92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35"/>
      <c r="V122" s="35"/>
      <c r="W122" s="35"/>
      <c r="X122" s="35"/>
    </row>
    <row r="123" spans="1:25" ht="30" customHeight="1">
      <c r="A123" s="4" t="s">
        <v>90</v>
      </c>
      <c r="B123" s="7" t="s">
        <v>88</v>
      </c>
      <c r="C123" s="18">
        <v>72.8</v>
      </c>
      <c r="D123" s="18">
        <v>66</v>
      </c>
      <c r="E123" s="18">
        <v>71.3</v>
      </c>
      <c r="F123" s="18">
        <v>64.400000000000006</v>
      </c>
      <c r="G123" s="18">
        <v>66.569999999999993</v>
      </c>
      <c r="H123" s="18">
        <v>72.17</v>
      </c>
      <c r="I123" s="18">
        <v>60.75</v>
      </c>
      <c r="J123" s="18">
        <v>76</v>
      </c>
      <c r="K123" s="18">
        <v>64.33</v>
      </c>
      <c r="L123" s="18">
        <v>70.33</v>
      </c>
      <c r="M123" s="18">
        <v>66.2</v>
      </c>
      <c r="N123" s="18">
        <v>76.8</v>
      </c>
      <c r="O123" s="18">
        <v>67.22</v>
      </c>
      <c r="P123" s="18">
        <v>72.25</v>
      </c>
      <c r="Q123" s="18">
        <v>68.3</v>
      </c>
      <c r="R123" s="18">
        <v>93.5</v>
      </c>
      <c r="S123" s="18">
        <v>62.3</v>
      </c>
      <c r="T123" s="18">
        <v>69.3</v>
      </c>
      <c r="U123" s="34">
        <v>68.099999999999994</v>
      </c>
      <c r="V123" s="34">
        <v>60.3</v>
      </c>
      <c r="W123" s="34">
        <v>72.2</v>
      </c>
      <c r="X123" s="34">
        <v>72</v>
      </c>
      <c r="Y123" s="1">
        <v>89</v>
      </c>
    </row>
    <row r="124" spans="1:25" ht="30" customHeight="1">
      <c r="A124" s="4" t="s">
        <v>91</v>
      </c>
      <c r="B124" s="7" t="s">
        <v>88</v>
      </c>
      <c r="C124" s="18">
        <v>75</v>
      </c>
      <c r="D124" s="18">
        <v>66</v>
      </c>
      <c r="E124" s="18">
        <v>74</v>
      </c>
      <c r="F124" s="18">
        <v>65</v>
      </c>
      <c r="G124" s="18">
        <v>68</v>
      </c>
      <c r="H124" s="18">
        <v>70</v>
      </c>
      <c r="I124" s="18">
        <v>58.5</v>
      </c>
      <c r="J124" s="18">
        <v>81</v>
      </c>
      <c r="K124" s="18">
        <v>63</v>
      </c>
      <c r="L124" s="18">
        <v>65</v>
      </c>
      <c r="M124" s="18">
        <v>64</v>
      </c>
      <c r="N124" s="18">
        <v>79</v>
      </c>
      <c r="O124" s="18">
        <v>69</v>
      </c>
      <c r="P124" s="18">
        <v>82</v>
      </c>
      <c r="Q124" s="18">
        <v>66</v>
      </c>
      <c r="R124" s="18">
        <v>93.5</v>
      </c>
      <c r="S124" s="18">
        <v>62.5</v>
      </c>
      <c r="T124" s="18">
        <v>68.5</v>
      </c>
      <c r="U124" s="34">
        <v>72</v>
      </c>
      <c r="V124" s="34">
        <v>60.5</v>
      </c>
      <c r="W124" s="34">
        <v>69</v>
      </c>
      <c r="X124" s="34">
        <v>69</v>
      </c>
      <c r="Y124" s="1">
        <v>90</v>
      </c>
    </row>
    <row r="125" spans="1:25" ht="30" customHeight="1">
      <c r="A125" s="4" t="s">
        <v>93</v>
      </c>
      <c r="B125" s="10" t="s">
        <v>116</v>
      </c>
      <c r="C125" s="18">
        <v>456.18</v>
      </c>
      <c r="D125" s="18">
        <v>362.53699999999998</v>
      </c>
      <c r="E125" s="18">
        <v>487.25299999999999</v>
      </c>
      <c r="F125" s="18">
        <v>477.89699999999999</v>
      </c>
      <c r="G125" s="18">
        <v>552.86800000000005</v>
      </c>
      <c r="H125" s="18">
        <v>377.714</v>
      </c>
      <c r="I125" s="18">
        <v>472.274</v>
      </c>
      <c r="J125" s="18">
        <v>262.72500000000002</v>
      </c>
      <c r="K125" s="18">
        <v>508.56299999999999</v>
      </c>
      <c r="L125" s="18">
        <v>475.05900000000003</v>
      </c>
      <c r="M125" s="18">
        <v>539.92999999999995</v>
      </c>
      <c r="N125" s="18">
        <v>453.04</v>
      </c>
      <c r="O125" s="18">
        <v>446.8</v>
      </c>
      <c r="P125" s="18">
        <v>410.1</v>
      </c>
      <c r="Q125" s="18">
        <v>404.21</v>
      </c>
      <c r="R125" s="18">
        <v>426.2</v>
      </c>
      <c r="S125" s="18">
        <v>688.4</v>
      </c>
      <c r="T125" s="18">
        <v>274</v>
      </c>
      <c r="U125" s="18">
        <v>648.79999999999995</v>
      </c>
      <c r="V125" s="18">
        <v>251.4</v>
      </c>
      <c r="W125" s="18">
        <v>561.9</v>
      </c>
      <c r="X125" s="18">
        <v>285.8</v>
      </c>
      <c r="Y125" s="1">
        <v>91</v>
      </c>
    </row>
    <row r="126" spans="1:25" ht="30" customHeight="1">
      <c r="A126" s="4" t="s">
        <v>94</v>
      </c>
      <c r="B126" s="10" t="s">
        <v>116</v>
      </c>
      <c r="C126" s="18">
        <v>210.54400000000001</v>
      </c>
      <c r="D126" s="18">
        <v>48.338000000000001</v>
      </c>
      <c r="E126" s="18">
        <v>191.42</v>
      </c>
      <c r="F126" s="18">
        <v>119.474</v>
      </c>
      <c r="G126" s="18">
        <v>120.93899999999999</v>
      </c>
      <c r="H126" s="18">
        <v>141.643</v>
      </c>
      <c r="I126" s="18">
        <v>195.423</v>
      </c>
      <c r="J126" s="18">
        <v>109.46899999999999</v>
      </c>
      <c r="K126" s="18">
        <v>269.23899999999998</v>
      </c>
      <c r="L126" s="18">
        <v>178.14699999999999</v>
      </c>
      <c r="M126" s="18">
        <v>213.13</v>
      </c>
      <c r="N126" s="18">
        <v>94.384100000000004</v>
      </c>
      <c r="O126" s="18">
        <v>125.66</v>
      </c>
      <c r="P126" s="18">
        <v>149.13</v>
      </c>
      <c r="Q126" s="18">
        <v>153.32</v>
      </c>
      <c r="R126" s="18">
        <v>37.06</v>
      </c>
      <c r="S126" s="18">
        <v>192.7</v>
      </c>
      <c r="T126" s="18">
        <v>109.6</v>
      </c>
      <c r="U126" s="18">
        <v>256.8</v>
      </c>
      <c r="V126" s="18">
        <v>71.8</v>
      </c>
      <c r="W126" s="18">
        <v>133.80000000000001</v>
      </c>
      <c r="X126" s="18">
        <v>89.3</v>
      </c>
      <c r="Y126" s="1">
        <v>92</v>
      </c>
    </row>
    <row r="127" spans="1:25" ht="30" customHeight="1">
      <c r="A127" s="4" t="s">
        <v>95</v>
      </c>
      <c r="B127" s="10" t="s">
        <v>116</v>
      </c>
      <c r="C127" s="28">
        <v>17.545000000000002</v>
      </c>
      <c r="D127" s="22" t="s">
        <v>110</v>
      </c>
      <c r="E127" s="28">
        <v>52.204999999999998</v>
      </c>
      <c r="F127" s="22" t="s">
        <v>110</v>
      </c>
      <c r="G127" s="28">
        <v>34.554000000000002</v>
      </c>
      <c r="H127" s="22" t="s">
        <v>110</v>
      </c>
      <c r="I127" s="28">
        <v>48.854999999999997</v>
      </c>
      <c r="J127" s="28">
        <v>21.893000000000001</v>
      </c>
      <c r="K127" s="28">
        <v>29.914999999999999</v>
      </c>
      <c r="L127" s="28">
        <v>19.794</v>
      </c>
      <c r="M127" s="22" t="s">
        <v>110</v>
      </c>
      <c r="N127" s="28">
        <v>18.876799999999999</v>
      </c>
      <c r="O127" s="28">
        <v>41.89</v>
      </c>
      <c r="P127" s="28">
        <v>37.28</v>
      </c>
      <c r="Q127" s="28">
        <v>13.94</v>
      </c>
      <c r="R127" s="28">
        <v>37.06</v>
      </c>
      <c r="S127" s="28">
        <v>27.5</v>
      </c>
      <c r="T127" s="23" t="s">
        <v>119</v>
      </c>
      <c r="U127" s="28">
        <v>27</v>
      </c>
      <c r="V127" s="23" t="s">
        <v>119</v>
      </c>
      <c r="W127" s="36">
        <v>26.76</v>
      </c>
      <c r="X127" s="36">
        <v>17.86</v>
      </c>
      <c r="Y127" s="1">
        <v>93</v>
      </c>
    </row>
    <row r="128" spans="1:25" ht="30" customHeight="1">
      <c r="A128" s="4" t="s">
        <v>96</v>
      </c>
      <c r="B128" s="10" t="s">
        <v>116</v>
      </c>
      <c r="C128" s="22" t="s">
        <v>110</v>
      </c>
      <c r="D128" s="28">
        <v>24.169</v>
      </c>
      <c r="E128" s="22" t="s">
        <v>110</v>
      </c>
      <c r="F128" s="28">
        <v>23.893999999999998</v>
      </c>
      <c r="G128" s="22" t="s">
        <v>110</v>
      </c>
      <c r="H128" s="22" t="s">
        <v>110</v>
      </c>
      <c r="I128" s="22" t="s">
        <v>110</v>
      </c>
      <c r="J128" s="22" t="s">
        <v>110</v>
      </c>
      <c r="K128" s="28">
        <v>14.957000000000001</v>
      </c>
      <c r="L128" s="28">
        <v>19.794</v>
      </c>
      <c r="M128" s="28">
        <v>28.42</v>
      </c>
      <c r="N128" s="22" t="s">
        <v>110</v>
      </c>
      <c r="O128" s="36" t="s">
        <v>119</v>
      </c>
      <c r="P128" s="23" t="s">
        <v>119</v>
      </c>
      <c r="Q128" s="36" t="s">
        <v>119</v>
      </c>
      <c r="R128" s="23" t="s">
        <v>119</v>
      </c>
      <c r="S128" s="36">
        <v>55.1</v>
      </c>
      <c r="T128" s="28">
        <v>18.3</v>
      </c>
      <c r="U128" s="36">
        <v>27</v>
      </c>
      <c r="V128" s="23" t="s">
        <v>119</v>
      </c>
      <c r="W128" s="36">
        <v>13.38</v>
      </c>
      <c r="X128" s="36" t="s">
        <v>110</v>
      </c>
      <c r="Y128" s="1">
        <v>94</v>
      </c>
    </row>
    <row r="129" spans="1:25" ht="30" customHeight="1">
      <c r="A129" s="4" t="s">
        <v>97</v>
      </c>
      <c r="B129" s="7" t="s">
        <v>98</v>
      </c>
      <c r="C129" s="22" t="s">
        <v>110</v>
      </c>
      <c r="D129" s="22" t="s">
        <v>110</v>
      </c>
      <c r="E129" s="22" t="s">
        <v>110</v>
      </c>
      <c r="F129" s="22" t="s">
        <v>110</v>
      </c>
      <c r="G129" s="22" t="s">
        <v>110</v>
      </c>
      <c r="H129" s="22" t="s">
        <v>110</v>
      </c>
      <c r="I129" s="22" t="s">
        <v>110</v>
      </c>
      <c r="J129" s="22" t="s">
        <v>110</v>
      </c>
      <c r="K129" s="22" t="s">
        <v>110</v>
      </c>
      <c r="L129" s="22" t="s">
        <v>110</v>
      </c>
      <c r="M129" s="22">
        <v>1</v>
      </c>
      <c r="N129" s="22" t="s">
        <v>110</v>
      </c>
      <c r="O129" s="23" t="s">
        <v>119</v>
      </c>
      <c r="P129" s="23" t="s">
        <v>119</v>
      </c>
      <c r="Q129" s="23" t="s">
        <v>119</v>
      </c>
      <c r="R129" s="23" t="s">
        <v>119</v>
      </c>
      <c r="S129" s="23" t="s">
        <v>119</v>
      </c>
      <c r="T129" s="23" t="s">
        <v>119</v>
      </c>
      <c r="U129" s="23" t="s">
        <v>119</v>
      </c>
      <c r="V129" s="23" t="s">
        <v>119</v>
      </c>
      <c r="W129" s="23" t="s">
        <v>119</v>
      </c>
      <c r="X129" s="23" t="s">
        <v>119</v>
      </c>
      <c r="Y129" s="13">
        <v>95</v>
      </c>
    </row>
    <row r="130" spans="1:25" ht="30" customHeight="1">
      <c r="A130" s="11" t="s">
        <v>117</v>
      </c>
      <c r="B130" s="7" t="s">
        <v>98</v>
      </c>
      <c r="C130" s="22" t="s">
        <v>110</v>
      </c>
      <c r="D130" s="22" t="s">
        <v>110</v>
      </c>
      <c r="E130" s="22" t="s">
        <v>110</v>
      </c>
      <c r="F130" s="22" t="s">
        <v>110</v>
      </c>
      <c r="G130" s="22" t="s">
        <v>110</v>
      </c>
      <c r="H130" s="22" t="s">
        <v>110</v>
      </c>
      <c r="I130" s="22" t="s">
        <v>110</v>
      </c>
      <c r="J130" s="22" t="s">
        <v>110</v>
      </c>
      <c r="K130" s="22" t="s">
        <v>110</v>
      </c>
      <c r="L130" s="22" t="s">
        <v>110</v>
      </c>
      <c r="M130" s="22" t="s">
        <v>110</v>
      </c>
      <c r="N130" s="22" t="s">
        <v>110</v>
      </c>
      <c r="O130" s="23" t="s">
        <v>119</v>
      </c>
      <c r="P130" s="23" t="s">
        <v>119</v>
      </c>
      <c r="Q130" s="23" t="s">
        <v>119</v>
      </c>
      <c r="R130" s="23" t="s">
        <v>119</v>
      </c>
      <c r="S130" s="23" t="s">
        <v>119</v>
      </c>
      <c r="T130" s="23" t="s">
        <v>119</v>
      </c>
      <c r="U130" s="23" t="s">
        <v>119</v>
      </c>
      <c r="V130" s="23" t="s">
        <v>119</v>
      </c>
      <c r="W130" s="23" t="s">
        <v>119</v>
      </c>
      <c r="X130" s="23" t="s">
        <v>119</v>
      </c>
      <c r="Y130" s="13">
        <v>96</v>
      </c>
    </row>
    <row r="131" spans="1:25" ht="30" customHeight="1">
      <c r="A131" s="11" t="s">
        <v>151</v>
      </c>
      <c r="B131" s="7" t="s">
        <v>98</v>
      </c>
      <c r="C131" s="22">
        <v>7</v>
      </c>
      <c r="D131" s="22">
        <v>3</v>
      </c>
      <c r="E131" s="22">
        <v>6</v>
      </c>
      <c r="F131" s="22">
        <v>3</v>
      </c>
      <c r="G131" s="22">
        <v>6</v>
      </c>
      <c r="H131" s="22">
        <v>3</v>
      </c>
      <c r="I131" s="22">
        <v>12</v>
      </c>
      <c r="J131" s="22">
        <v>5</v>
      </c>
      <c r="K131" s="22">
        <v>10</v>
      </c>
      <c r="L131" s="22">
        <v>5</v>
      </c>
      <c r="M131" s="22">
        <v>11</v>
      </c>
      <c r="N131" s="22">
        <v>5</v>
      </c>
      <c r="O131" s="22">
        <v>15</v>
      </c>
      <c r="P131" s="22">
        <v>6</v>
      </c>
      <c r="Q131" s="22">
        <v>15</v>
      </c>
      <c r="R131" s="22">
        <v>8</v>
      </c>
      <c r="S131" s="22">
        <v>14</v>
      </c>
      <c r="T131" s="22">
        <v>11</v>
      </c>
      <c r="U131" s="22">
        <v>13</v>
      </c>
      <c r="V131" s="22">
        <v>13</v>
      </c>
      <c r="W131" s="22">
        <v>12</v>
      </c>
      <c r="X131" s="22">
        <v>14</v>
      </c>
      <c r="Y131" s="13">
        <v>97</v>
      </c>
    </row>
    <row r="132" spans="1:25" ht="30" customHeight="1">
      <c r="A132" s="4" t="s">
        <v>99</v>
      </c>
      <c r="B132" s="8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1:25" ht="30" customHeight="1">
      <c r="A133" s="4" t="s">
        <v>100</v>
      </c>
      <c r="B133" s="7" t="s">
        <v>98</v>
      </c>
      <c r="C133" s="22" t="s">
        <v>110</v>
      </c>
      <c r="D133" s="22" t="s">
        <v>110</v>
      </c>
      <c r="E133" s="22" t="s">
        <v>110</v>
      </c>
      <c r="F133" s="22" t="s">
        <v>110</v>
      </c>
      <c r="G133" s="22" t="s">
        <v>110</v>
      </c>
      <c r="H133" s="22" t="s">
        <v>110</v>
      </c>
      <c r="I133" s="22" t="s">
        <v>110</v>
      </c>
      <c r="J133" s="22" t="s">
        <v>110</v>
      </c>
      <c r="K133" s="22" t="s">
        <v>110</v>
      </c>
      <c r="L133" s="22" t="s">
        <v>110</v>
      </c>
      <c r="M133" s="22" t="s">
        <v>110</v>
      </c>
      <c r="N133" s="22" t="s">
        <v>110</v>
      </c>
      <c r="O133" s="23" t="s">
        <v>137</v>
      </c>
      <c r="P133" s="23" t="s">
        <v>137</v>
      </c>
      <c r="Q133" s="23" t="s">
        <v>137</v>
      </c>
      <c r="R133" s="22">
        <v>1</v>
      </c>
      <c r="S133" s="23" t="s">
        <v>119</v>
      </c>
      <c r="T133" s="23" t="s">
        <v>119</v>
      </c>
      <c r="U133" s="23" t="s">
        <v>119</v>
      </c>
      <c r="V133" s="23" t="s">
        <v>119</v>
      </c>
      <c r="W133" s="23" t="s">
        <v>119</v>
      </c>
      <c r="X133" s="23" t="s">
        <v>119</v>
      </c>
      <c r="Y133" s="13">
        <v>98</v>
      </c>
    </row>
    <row r="134" spans="1:25" ht="30" customHeight="1">
      <c r="A134" s="4" t="s">
        <v>101</v>
      </c>
      <c r="B134" s="7" t="s">
        <v>98</v>
      </c>
      <c r="C134" s="22" t="s">
        <v>110</v>
      </c>
      <c r="D134" s="22" t="s">
        <v>110</v>
      </c>
      <c r="E134" s="22" t="s">
        <v>110</v>
      </c>
      <c r="F134" s="22" t="s">
        <v>110</v>
      </c>
      <c r="G134" s="22" t="s">
        <v>110</v>
      </c>
      <c r="H134" s="22" t="s">
        <v>110</v>
      </c>
      <c r="I134" s="22" t="s">
        <v>110</v>
      </c>
      <c r="J134" s="22" t="s">
        <v>110</v>
      </c>
      <c r="K134" s="22" t="s">
        <v>110</v>
      </c>
      <c r="L134" s="22" t="s">
        <v>110</v>
      </c>
      <c r="M134" s="22" t="s">
        <v>110</v>
      </c>
      <c r="N134" s="22" t="s">
        <v>110</v>
      </c>
      <c r="O134" s="23" t="s">
        <v>138</v>
      </c>
      <c r="P134" s="23" t="s">
        <v>138</v>
      </c>
      <c r="Q134" s="23" t="s">
        <v>138</v>
      </c>
      <c r="R134" s="23" t="s">
        <v>138</v>
      </c>
      <c r="S134" s="23" t="s">
        <v>138</v>
      </c>
      <c r="T134" s="23" t="s">
        <v>138</v>
      </c>
      <c r="U134" s="23" t="s">
        <v>119</v>
      </c>
      <c r="V134" s="23" t="s">
        <v>119</v>
      </c>
      <c r="W134" s="23" t="s">
        <v>119</v>
      </c>
      <c r="X134" s="23" t="s">
        <v>119</v>
      </c>
      <c r="Y134" s="13">
        <v>99</v>
      </c>
    </row>
    <row r="135" spans="1:25" ht="30" customHeight="1">
      <c r="A135" s="25" t="s">
        <v>102</v>
      </c>
      <c r="B135" s="26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:25" ht="30" customHeight="1">
      <c r="A136" s="4" t="s">
        <v>103</v>
      </c>
      <c r="B136" s="7" t="s">
        <v>98</v>
      </c>
      <c r="C136" s="22">
        <v>20</v>
      </c>
      <c r="D136" s="22">
        <v>50</v>
      </c>
      <c r="E136" s="22">
        <v>20</v>
      </c>
      <c r="F136" s="22">
        <v>50</v>
      </c>
      <c r="G136" s="22">
        <v>69</v>
      </c>
      <c r="H136" s="22">
        <v>67</v>
      </c>
      <c r="I136" s="22">
        <v>15</v>
      </c>
      <c r="J136" s="22">
        <v>41</v>
      </c>
      <c r="K136" s="22">
        <v>15</v>
      </c>
      <c r="L136" s="22">
        <v>41</v>
      </c>
      <c r="M136" s="22">
        <v>15</v>
      </c>
      <c r="N136" s="22">
        <v>41</v>
      </c>
      <c r="O136" s="22">
        <v>26</v>
      </c>
      <c r="P136" s="22">
        <v>73</v>
      </c>
      <c r="Q136" s="22">
        <v>41</v>
      </c>
      <c r="R136" s="22">
        <v>58</v>
      </c>
      <c r="S136" s="22">
        <v>21</v>
      </c>
      <c r="T136" s="22">
        <v>43</v>
      </c>
      <c r="U136" s="22">
        <v>19</v>
      </c>
      <c r="V136" s="22">
        <v>43</v>
      </c>
      <c r="W136" s="22">
        <v>28</v>
      </c>
      <c r="X136" s="22">
        <v>56</v>
      </c>
      <c r="Y136" s="13">
        <v>100</v>
      </c>
    </row>
    <row r="137" spans="1:25" ht="30" customHeight="1">
      <c r="A137" s="4" t="s">
        <v>104</v>
      </c>
      <c r="B137" s="7" t="s">
        <v>105</v>
      </c>
      <c r="C137" s="22">
        <v>158</v>
      </c>
      <c r="D137" s="22">
        <v>92</v>
      </c>
      <c r="E137" s="22">
        <v>122</v>
      </c>
      <c r="F137" s="22">
        <v>72</v>
      </c>
      <c r="G137" s="22">
        <v>122</v>
      </c>
      <c r="H137" s="22">
        <v>72</v>
      </c>
      <c r="I137" s="22">
        <v>122</v>
      </c>
      <c r="J137" s="22">
        <v>72</v>
      </c>
      <c r="K137" s="22">
        <v>120</v>
      </c>
      <c r="L137" s="22">
        <v>71</v>
      </c>
      <c r="M137" s="22">
        <v>199</v>
      </c>
      <c r="N137" s="22">
        <v>118</v>
      </c>
      <c r="O137" s="22">
        <v>190</v>
      </c>
      <c r="P137" s="22">
        <v>118</v>
      </c>
      <c r="Q137" s="22">
        <v>291</v>
      </c>
      <c r="R137" s="22">
        <v>131</v>
      </c>
      <c r="S137" s="22">
        <v>252</v>
      </c>
      <c r="T137" s="22">
        <v>153</v>
      </c>
      <c r="U137" s="22">
        <v>252</v>
      </c>
      <c r="V137" s="22">
        <v>153</v>
      </c>
      <c r="W137" s="22">
        <v>266</v>
      </c>
      <c r="X137" s="22">
        <v>191</v>
      </c>
      <c r="Y137" s="13">
        <v>101</v>
      </c>
    </row>
    <row r="138" spans="1:25" ht="30" customHeight="1">
      <c r="A138" s="4" t="s">
        <v>106</v>
      </c>
      <c r="B138" s="7" t="s">
        <v>98</v>
      </c>
      <c r="C138" s="22">
        <v>79</v>
      </c>
      <c r="D138" s="22">
        <v>39</v>
      </c>
      <c r="E138" s="22">
        <v>74</v>
      </c>
      <c r="F138" s="22">
        <v>57</v>
      </c>
      <c r="G138" s="22">
        <v>75</v>
      </c>
      <c r="H138" s="22">
        <v>60</v>
      </c>
      <c r="I138" s="22">
        <v>81</v>
      </c>
      <c r="J138" s="22">
        <v>59</v>
      </c>
      <c r="K138" s="22">
        <v>81</v>
      </c>
      <c r="L138" s="22">
        <v>59</v>
      </c>
      <c r="M138" s="22">
        <v>81</v>
      </c>
      <c r="N138" s="22">
        <v>59</v>
      </c>
      <c r="O138" s="22">
        <v>84</v>
      </c>
      <c r="P138" s="22">
        <v>61</v>
      </c>
      <c r="Q138" s="22">
        <v>85</v>
      </c>
      <c r="R138" s="22">
        <v>60</v>
      </c>
      <c r="S138" s="22">
        <v>87</v>
      </c>
      <c r="T138" s="22">
        <v>70</v>
      </c>
      <c r="U138" s="22">
        <v>87</v>
      </c>
      <c r="V138" s="22">
        <v>70</v>
      </c>
      <c r="W138" s="22">
        <v>58</v>
      </c>
      <c r="X138" s="22">
        <v>50</v>
      </c>
      <c r="Y138" s="13">
        <v>102</v>
      </c>
    </row>
  </sheetData>
  <mergeCells count="14">
    <mergeCell ref="W3:X3"/>
    <mergeCell ref="E3:F3"/>
    <mergeCell ref="K3:L3"/>
    <mergeCell ref="O3:P3"/>
    <mergeCell ref="S3:T3"/>
    <mergeCell ref="G3:H3"/>
    <mergeCell ref="I3:J3"/>
    <mergeCell ref="M3:N3"/>
    <mergeCell ref="A3:A4"/>
    <mergeCell ref="A1:X1"/>
    <mergeCell ref="Q3:R3"/>
    <mergeCell ref="U3:V3"/>
    <mergeCell ref="B3:B4"/>
    <mergeCell ref="C3:D3"/>
  </mergeCells>
  <phoneticPr fontId="18" type="noConversion"/>
  <printOptions horizontalCentered="1"/>
  <pageMargins left="0.25" right="0.25" top="0.34" bottom="0.24" header="0.17" footer="0.17"/>
  <pageSetup paperSize="9" scale="47" firstPageNumber="8" fitToHeight="0" orientation="portrait" useFirstPageNumber="1" r:id="rId1"/>
  <headerFooter alignWithMargins="0">
    <oddFooter>&amp;C&amp;"Times New Roman,標準"&amp;P</oddFooter>
  </headerFooter>
  <rowBreaks count="2" manualBreakCount="2">
    <brk id="35" max="23" man="1"/>
    <brk id="6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 (近5年指標)</vt:lpstr>
      <vt:lpstr>' (近5年指標)'!Print_Area</vt:lpstr>
      <vt:lpstr>' (近5年指標)'!Print_Titles</vt:lpstr>
    </vt:vector>
  </TitlesOfParts>
  <Company>主計處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sky53406</dc:creator>
  <cp:lastModifiedBy>user</cp:lastModifiedBy>
  <cp:lastPrinted>2020-06-02T00:18:03Z</cp:lastPrinted>
  <dcterms:created xsi:type="dcterms:W3CDTF">2014-09-26T07:42:31Z</dcterms:created>
  <dcterms:modified xsi:type="dcterms:W3CDTF">2021-03-18T06:10:15Z</dcterms:modified>
</cp:coreProperties>
</file>